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ФАЙЛООБМЕННИК - общая информация\ВСЕМ  АУДИТОРАМ\НАЦПРОЕКТЫ 2020\СОВЕЩАНИЯ\Дайджест\НАЦПРЕКТЫ - 13.07.2020 отправка Совбез\"/>
    </mc:Choice>
  </mc:AlternateContent>
  <xr:revisionPtr revIDLastSave="0" documentId="13_ncr:1_{A787FE9E-AA94-412F-B1A4-45F57DE0D60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2" sheetId="2" r:id="rId1"/>
    <sheet name="Лист3" sheetId="3" r:id="rId2"/>
  </sheets>
  <definedNames>
    <definedName name="_xlnm._FilterDatabase" localSheetId="0">Лист2!$A$6:$R$66</definedName>
    <definedName name="_xlnm.Print_Titles" localSheetId="0">Лист2!$3:$5</definedName>
    <definedName name="_xlnm.Print_Area" localSheetId="0">Лист2!$A$1:$R$81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3" i="2" l="1"/>
  <c r="Q25" i="3" l="1"/>
  <c r="M42" i="2" l="1"/>
  <c r="M27" i="2" l="1"/>
  <c r="G18" i="2" l="1"/>
  <c r="G17" i="2" l="1"/>
  <c r="N18" i="2" l="1"/>
  <c r="M52" i="2"/>
  <c r="M18" i="2"/>
  <c r="M19" i="2"/>
  <c r="M14" i="2" l="1"/>
  <c r="M15" i="2"/>
  <c r="G56" i="2" l="1"/>
  <c r="G57" i="2"/>
  <c r="K57" i="2" s="1"/>
  <c r="M60" i="2" l="1"/>
  <c r="M58" i="2"/>
  <c r="M41" i="2"/>
  <c r="M31" i="2"/>
  <c r="M30" i="2"/>
  <c r="M22" i="2"/>
  <c r="G58" i="2" l="1"/>
  <c r="K58" i="2" s="1"/>
  <c r="G12" i="2" l="1"/>
  <c r="O33" i="2" l="1"/>
  <c r="R33" i="2"/>
  <c r="P33" i="2"/>
  <c r="M32" i="2"/>
  <c r="R21" i="2" l="1"/>
  <c r="P21" i="2"/>
  <c r="O21" i="2"/>
  <c r="L21" i="2"/>
  <c r="J21" i="2"/>
  <c r="H21" i="2"/>
  <c r="I21" i="2"/>
  <c r="F21" i="2"/>
  <c r="D21" i="2"/>
  <c r="E21" i="2"/>
  <c r="M21" i="2" l="1"/>
  <c r="G42" i="2"/>
  <c r="M9" i="2"/>
  <c r="M8" i="2"/>
  <c r="O40" i="2" l="1"/>
  <c r="P40" i="2"/>
  <c r="K18" i="2"/>
  <c r="L7" i="2" l="1"/>
  <c r="D33" i="2" l="1"/>
  <c r="G31" i="2"/>
  <c r="K31" i="2" s="1"/>
  <c r="G20" i="2"/>
  <c r="I51" i="2"/>
  <c r="G53" i="2"/>
  <c r="G54" i="2"/>
  <c r="G9" i="2"/>
  <c r="G10" i="2"/>
  <c r="G27" i="2"/>
  <c r="G28" i="2"/>
  <c r="G14" i="2"/>
  <c r="G22" i="2"/>
  <c r="N9" i="2" l="1"/>
  <c r="K9" i="2"/>
  <c r="N12" i="2"/>
  <c r="K12" i="2"/>
  <c r="N10" i="2"/>
  <c r="K10" i="2"/>
  <c r="C63" i="2"/>
  <c r="C64" i="2"/>
  <c r="I8" i="2"/>
  <c r="C66" i="2"/>
  <c r="G65" i="2"/>
  <c r="C65" i="2"/>
  <c r="G64" i="2"/>
  <c r="G63" i="2"/>
  <c r="N63" i="2" s="1"/>
  <c r="C62" i="2"/>
  <c r="R61" i="2"/>
  <c r="P61" i="2"/>
  <c r="O61" i="2"/>
  <c r="L61" i="2"/>
  <c r="J61" i="2"/>
  <c r="F61" i="2"/>
  <c r="E61" i="2"/>
  <c r="I61" i="2" s="1"/>
  <c r="D61" i="2"/>
  <c r="Q60" i="2"/>
  <c r="G60" i="2"/>
  <c r="C60" i="2"/>
  <c r="C59" i="2"/>
  <c r="Q58" i="2"/>
  <c r="C58" i="2"/>
  <c r="I55" i="2"/>
  <c r="C57" i="2"/>
  <c r="C56" i="2"/>
  <c r="R55" i="2"/>
  <c r="P55" i="2"/>
  <c r="O55" i="2"/>
  <c r="L55" i="2"/>
  <c r="J55" i="2"/>
  <c r="F55" i="2"/>
  <c r="E55" i="2"/>
  <c r="D55" i="2"/>
  <c r="Q54" i="2"/>
  <c r="M54" i="2"/>
  <c r="C54" i="2"/>
  <c r="Q53" i="2"/>
  <c r="M53" i="2"/>
  <c r="Q52" i="2"/>
  <c r="H51" i="2"/>
  <c r="C52" i="2"/>
  <c r="R51" i="2"/>
  <c r="P51" i="2"/>
  <c r="L51" i="2"/>
  <c r="J51" i="2"/>
  <c r="E51" i="2"/>
  <c r="D51" i="2"/>
  <c r="Q50" i="2"/>
  <c r="C50" i="2"/>
  <c r="C49" i="2"/>
  <c r="I48" i="2"/>
  <c r="I44" i="2" s="1"/>
  <c r="H48" i="2"/>
  <c r="C48" i="2"/>
  <c r="C47" i="2"/>
  <c r="C46" i="2"/>
  <c r="C45" i="2"/>
  <c r="R44" i="2"/>
  <c r="P44" i="2"/>
  <c r="O44" i="2"/>
  <c r="L44" i="2"/>
  <c r="J44" i="2"/>
  <c r="F44" i="2"/>
  <c r="E44" i="2"/>
  <c r="D44" i="2"/>
  <c r="C43" i="2"/>
  <c r="Q42" i="2"/>
  <c r="N42" i="2"/>
  <c r="C42" i="2"/>
  <c r="Q41" i="2"/>
  <c r="G41" i="2"/>
  <c r="N41" i="2" s="1"/>
  <c r="C41" i="2"/>
  <c r="R40" i="2"/>
  <c r="L40" i="2"/>
  <c r="J40" i="2"/>
  <c r="F40" i="2"/>
  <c r="E40" i="2"/>
  <c r="D40" i="2"/>
  <c r="Q39" i="2"/>
  <c r="M39" i="2"/>
  <c r="C39" i="2"/>
  <c r="C38" i="2"/>
  <c r="C37" i="2"/>
  <c r="Q36" i="2"/>
  <c r="C36" i="2"/>
  <c r="C35" i="2"/>
  <c r="C34" i="2"/>
  <c r="L33" i="2"/>
  <c r="J33" i="2"/>
  <c r="F33" i="2"/>
  <c r="E33" i="2"/>
  <c r="Q32" i="2"/>
  <c r="Q31" i="2"/>
  <c r="C31" i="2"/>
  <c r="Q30" i="2"/>
  <c r="R29" i="2"/>
  <c r="P29" i="2"/>
  <c r="O29" i="2"/>
  <c r="L29" i="2"/>
  <c r="J29" i="2"/>
  <c r="F29" i="2"/>
  <c r="E29" i="2"/>
  <c r="D29" i="2"/>
  <c r="Q28" i="2"/>
  <c r="C28" i="2"/>
  <c r="Q27" i="2"/>
  <c r="C27" i="2"/>
  <c r="Q26" i="2"/>
  <c r="C26" i="2"/>
  <c r="Q25" i="2"/>
  <c r="C25" i="2"/>
  <c r="C24" i="2"/>
  <c r="Q23" i="2"/>
  <c r="C23" i="2"/>
  <c r="Q22" i="2"/>
  <c r="C22" i="2"/>
  <c r="C20" i="2"/>
  <c r="Q19" i="2"/>
  <c r="G19" i="2"/>
  <c r="C19" i="2"/>
  <c r="C18" i="2"/>
  <c r="Q17" i="2"/>
  <c r="C17" i="2"/>
  <c r="Q16" i="2"/>
  <c r="C16" i="2"/>
  <c r="Q15" i="2"/>
  <c r="G15" i="2"/>
  <c r="C15" i="2"/>
  <c r="Q14" i="2"/>
  <c r="K14" i="2"/>
  <c r="C14" i="2"/>
  <c r="R13" i="2"/>
  <c r="P13" i="2"/>
  <c r="O13" i="2"/>
  <c r="L13" i="2"/>
  <c r="J13" i="2"/>
  <c r="F13" i="2"/>
  <c r="E13" i="2"/>
  <c r="D13" i="2"/>
  <c r="Q12" i="2"/>
  <c r="C12" i="2"/>
  <c r="C11" i="2"/>
  <c r="Q10" i="2"/>
  <c r="C10" i="2"/>
  <c r="Q9" i="2"/>
  <c r="C9" i="2"/>
  <c r="C8" i="2"/>
  <c r="R7" i="2"/>
  <c r="P7" i="2"/>
  <c r="O7" i="2"/>
  <c r="J7" i="2"/>
  <c r="M7" i="2" s="1"/>
  <c r="F7" i="2"/>
  <c r="E7" i="2"/>
  <c r="D7" i="2"/>
  <c r="J6" i="2" l="1"/>
  <c r="K19" i="2"/>
  <c r="N19" i="2"/>
  <c r="M55" i="2"/>
  <c r="M40" i="2"/>
  <c r="G8" i="2"/>
  <c r="K8" i="2" s="1"/>
  <c r="C21" i="2"/>
  <c r="M13" i="2"/>
  <c r="L6" i="2"/>
  <c r="K32" i="2"/>
  <c r="N32" i="2"/>
  <c r="M29" i="2"/>
  <c r="Q29" i="2"/>
  <c r="Q13" i="2"/>
  <c r="G48" i="2"/>
  <c r="H44" i="2"/>
  <c r="Q33" i="2"/>
  <c r="H7" i="2"/>
  <c r="K27" i="2"/>
  <c r="K28" i="2"/>
  <c r="I40" i="2"/>
  <c r="K42" i="2"/>
  <c r="H40" i="2"/>
  <c r="G47" i="2"/>
  <c r="G59" i="2"/>
  <c r="N59" i="2" s="1"/>
  <c r="I33" i="2"/>
  <c r="H55" i="2"/>
  <c r="C61" i="2"/>
  <c r="K22" i="2"/>
  <c r="G25" i="2"/>
  <c r="N25" i="2" s="1"/>
  <c r="M33" i="2"/>
  <c r="G39" i="2"/>
  <c r="N39" i="2" s="1"/>
  <c r="M51" i="2"/>
  <c r="H61" i="2"/>
  <c r="G61" i="2" s="1"/>
  <c r="N61" i="2" s="1"/>
  <c r="N28" i="2"/>
  <c r="G26" i="2"/>
  <c r="K26" i="2" s="1"/>
  <c r="G16" i="2"/>
  <c r="N16" i="2" s="1"/>
  <c r="G23" i="2"/>
  <c r="K23" i="2" s="1"/>
  <c r="K17" i="2"/>
  <c r="C13" i="2"/>
  <c r="I7" i="2"/>
  <c r="K15" i="2"/>
  <c r="N15" i="2"/>
  <c r="N27" i="2"/>
  <c r="H13" i="2"/>
  <c r="C40" i="2"/>
  <c r="K41" i="2"/>
  <c r="C44" i="2"/>
  <c r="Q51" i="2"/>
  <c r="Q55" i="2"/>
  <c r="C55" i="2"/>
  <c r="G62" i="2"/>
  <c r="E6" i="2"/>
  <c r="H29" i="2"/>
  <c r="C33" i="2"/>
  <c r="Q40" i="2"/>
  <c r="G43" i="2"/>
  <c r="G40" i="2" s="1"/>
  <c r="N40" i="2" s="1"/>
  <c r="G45" i="2"/>
  <c r="G49" i="2"/>
  <c r="G52" i="2"/>
  <c r="K54" i="2"/>
  <c r="C7" i="2"/>
  <c r="R6" i="2"/>
  <c r="D6" i="2"/>
  <c r="I29" i="2"/>
  <c r="H33" i="2"/>
  <c r="G46" i="2"/>
  <c r="G50" i="2"/>
  <c r="N58" i="2"/>
  <c r="O6" i="2"/>
  <c r="K53" i="2"/>
  <c r="N53" i="2"/>
  <c r="P6" i="2"/>
  <c r="Q7" i="2"/>
  <c r="N14" i="2"/>
  <c r="N54" i="2"/>
  <c r="F6" i="2"/>
  <c r="Q21" i="2"/>
  <c r="C29" i="2"/>
  <c r="I13" i="2"/>
  <c r="K60" i="2"/>
  <c r="N60" i="2"/>
  <c r="G30" i="2"/>
  <c r="N8" i="2" l="1"/>
  <c r="K40" i="2"/>
  <c r="H6" i="2"/>
  <c r="N23" i="2"/>
  <c r="G21" i="2"/>
  <c r="I6" i="2"/>
  <c r="K39" i="2"/>
  <c r="K59" i="2"/>
  <c r="N52" i="2"/>
  <c r="G51" i="2"/>
  <c r="K51" i="2" s="1"/>
  <c r="G44" i="2"/>
  <c r="N31" i="2"/>
  <c r="N26" i="2"/>
  <c r="K25" i="2"/>
  <c r="N22" i="2"/>
  <c r="N17" i="2"/>
  <c r="K16" i="2"/>
  <c r="G55" i="2"/>
  <c r="N55" i="2" s="1"/>
  <c r="G13" i="2"/>
  <c r="G7" i="2"/>
  <c r="K52" i="2"/>
  <c r="Q6" i="2"/>
  <c r="C53" i="2"/>
  <c r="C51" i="2" s="1"/>
  <c r="C6" i="2" s="1"/>
  <c r="M6" i="2"/>
  <c r="G33" i="2"/>
  <c r="K30" i="2"/>
  <c r="N30" i="2"/>
  <c r="G29" i="2"/>
  <c r="K61" i="2"/>
  <c r="G6" i="2" l="1"/>
  <c r="K6" i="2" s="1"/>
  <c r="K21" i="2"/>
  <c r="N21" i="2"/>
  <c r="N13" i="2"/>
  <c r="K7" i="2"/>
  <c r="N7" i="2"/>
  <c r="N51" i="2"/>
  <c r="K55" i="2"/>
  <c r="K13" i="2"/>
  <c r="K33" i="2"/>
  <c r="N33" i="2"/>
  <c r="K29" i="2"/>
  <c r="N29" i="2"/>
  <c r="N6" i="2" l="1"/>
</calcChain>
</file>

<file path=xl/sharedStrings.xml><?xml version="1.0" encoding="utf-8"?>
<sst xmlns="http://schemas.openxmlformats.org/spreadsheetml/2006/main" count="132" uniqueCount="112">
  <si>
    <t>Кассовое исполнение</t>
  </si>
  <si>
    <t>Всего</t>
  </si>
  <si>
    <t>№</t>
  </si>
  <si>
    <t>Перечень региональных проектов в рамках нацпроектов</t>
  </si>
  <si>
    <t>Предусмотрено по НП (РП)</t>
  </si>
  <si>
    <t>Предусмотрено по данным Минфина РД</t>
  </si>
  <si>
    <t>Профинансировано (Минфин РД)</t>
  </si>
  <si>
    <t>Контракты</t>
  </si>
  <si>
    <t xml:space="preserve"> Фед. бюджет</t>
  </si>
  <si>
    <t>Респ. бюджет</t>
  </si>
  <si>
    <t>Иные</t>
  </si>
  <si>
    <t>Сумма</t>
  </si>
  <si>
    <t>план</t>
  </si>
  <si>
    <t>факт</t>
  </si>
  <si>
    <t>сумма</t>
  </si>
  <si>
    <t>ВСЕГО</t>
  </si>
  <si>
    <t>I.</t>
  </si>
  <si>
    <t xml:space="preserve"> НП "Демография"</t>
  </si>
  <si>
    <r>
      <rPr>
        <b/>
        <sz val="10"/>
        <color rgb="FF0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>."Финансовая поддержка семей при рождении детей"</t>
    </r>
  </si>
  <si>
    <r>
      <rPr>
        <b/>
        <sz val="10"/>
        <color rgb="FF000000"/>
        <rFont val="Times New Roman"/>
        <family val="1"/>
        <charset val="204"/>
      </rPr>
      <t>2.</t>
    </r>
    <r>
      <rPr>
        <sz val="10"/>
        <color rgb="FF000000"/>
        <rFont val="Times New Roman"/>
        <family val="1"/>
        <charset val="204"/>
      </rPr>
      <t xml:space="preserve"> "Содействие занятости женщин – создание условий дошкольного образования для детей в возрасте до трех лет"</t>
    </r>
  </si>
  <si>
    <r>
      <rPr>
        <b/>
        <sz val="10"/>
        <color rgb="FF000000"/>
        <rFont val="Times New Roman"/>
        <family val="1"/>
        <charset val="204"/>
      </rPr>
      <t>4</t>
    </r>
    <r>
      <rPr>
        <sz val="10"/>
        <color rgb="FF000000"/>
        <rFont val="Times New Roman"/>
        <family val="1"/>
        <charset val="204"/>
      </rPr>
      <t>. "Укрепление общественного здоровья в Республике Дагестан"</t>
    </r>
  </si>
  <si>
    <t>II.</t>
  </si>
  <si>
    <t>НП "Здравоохранение"</t>
  </si>
  <si>
    <t xml:space="preserve"> </t>
  </si>
  <si>
    <r>
      <rPr>
        <b/>
        <sz val="10"/>
        <color rgb="FF000000"/>
        <rFont val="Times New Roman"/>
        <family val="1"/>
        <charset val="204"/>
      </rPr>
      <t>1.</t>
    </r>
    <r>
      <rPr>
        <sz val="10"/>
        <color rgb="FF000000"/>
        <rFont val="Times New Roman"/>
        <family val="1"/>
        <charset val="204"/>
      </rPr>
      <t xml:space="preserve">  "Развитие системы оказания  первичной медико-санитарной помощи" </t>
    </r>
  </si>
  <si>
    <r>
      <rPr>
        <b/>
        <sz val="10"/>
        <color rgb="FF000000"/>
        <rFont val="Times New Roman"/>
        <family val="1"/>
        <charset val="204"/>
      </rPr>
      <t>2.</t>
    </r>
    <r>
      <rPr>
        <sz val="10"/>
        <color rgb="FF000000"/>
        <rFont val="Times New Roman"/>
        <family val="1"/>
        <charset val="204"/>
      </rPr>
      <t xml:space="preserve"> "Борьба с сердечно-сосудистыми заболеваниями"</t>
    </r>
  </si>
  <si>
    <r>
      <rPr>
        <b/>
        <sz val="10"/>
        <color rgb="FF000000"/>
        <rFont val="Times New Roman"/>
        <family val="1"/>
        <charset val="204"/>
      </rPr>
      <t>3.</t>
    </r>
    <r>
      <rPr>
        <sz val="10"/>
        <color rgb="FF000000"/>
        <rFont val="Times New Roman"/>
        <family val="1"/>
        <charset val="204"/>
      </rPr>
      <t xml:space="preserve">  "Борьба с онкологическими заболеваниями"</t>
    </r>
  </si>
  <si>
    <r>
      <rPr>
        <b/>
        <sz val="10"/>
        <color rgb="FF000000"/>
        <rFont val="Times New Roman"/>
        <family val="1"/>
        <charset val="204"/>
      </rPr>
      <t>4.</t>
    </r>
    <r>
      <rPr>
        <sz val="10"/>
        <color rgb="FF000000"/>
        <rFont val="Times New Roman"/>
        <family val="1"/>
        <charset val="204"/>
      </rPr>
      <t xml:space="preserve"> "Программа развития детского здравоохранения, включая создание современной инфраструктуры оказания медицинской помощи детям"</t>
    </r>
  </si>
  <si>
    <r>
      <rPr>
        <b/>
        <sz val="10"/>
        <rFont val="Times New Roman"/>
        <family val="1"/>
        <charset val="204"/>
      </rPr>
      <t xml:space="preserve">5. </t>
    </r>
    <r>
      <rPr>
        <sz val="10"/>
        <rFont val="Times New Roman"/>
        <family val="1"/>
        <charset val="204"/>
      </rPr>
      <t>"Обеспечение медицинских организаций системы здравоохранения квалифицированными кадрами"</t>
    </r>
  </si>
  <si>
    <r>
      <rPr>
        <b/>
        <sz val="10"/>
        <color rgb="FF000000"/>
        <rFont val="Times New Roman"/>
        <family val="1"/>
        <charset val="204"/>
      </rPr>
      <t>6.</t>
    </r>
    <r>
      <rPr>
        <sz val="10"/>
        <color rgb="FF000000"/>
        <rFont val="Times New Roman"/>
        <family val="1"/>
        <charset val="204"/>
      </rPr>
      <t xml:space="preserve"> "Создание единого цифрового контура в здравоохранении на основе единой информационной  системы здравоохранения (ЕГИСЗ)"</t>
    </r>
  </si>
  <si>
    <r>
      <rPr>
        <b/>
        <sz val="10"/>
        <color rgb="FF000000"/>
        <rFont val="Times New Roman"/>
        <family val="1"/>
        <charset val="204"/>
      </rPr>
      <t>7</t>
    </r>
    <r>
      <rPr>
        <sz val="10"/>
        <color rgb="FF000000"/>
        <rFont val="Times New Roman"/>
        <family val="1"/>
        <charset val="204"/>
      </rPr>
      <t>."Развитие экспорта медицинских услуг"</t>
    </r>
  </si>
  <si>
    <t>III</t>
  </si>
  <si>
    <t>НП "Образование"</t>
  </si>
  <si>
    <r>
      <rPr>
        <b/>
        <sz val="10"/>
        <color rgb="FF0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>. "Современная школа"</t>
    </r>
  </si>
  <si>
    <r>
      <rPr>
        <b/>
        <sz val="10"/>
        <color rgb="FF000000"/>
        <rFont val="Times New Roman"/>
        <family val="1"/>
        <charset val="204"/>
      </rPr>
      <t>2.</t>
    </r>
    <r>
      <rPr>
        <sz val="10"/>
        <color rgb="FF000000"/>
        <rFont val="Times New Roman"/>
        <family val="1"/>
        <charset val="204"/>
      </rPr>
      <t xml:space="preserve"> "Успех каждого ребенка"</t>
    </r>
  </si>
  <si>
    <r>
      <rPr>
        <b/>
        <sz val="10"/>
        <color rgb="FF000000"/>
        <rFont val="Times New Roman"/>
        <family val="1"/>
        <charset val="204"/>
      </rPr>
      <t>3.</t>
    </r>
    <r>
      <rPr>
        <sz val="10"/>
        <color rgb="FF000000"/>
        <rFont val="Times New Roman"/>
        <family val="1"/>
        <charset val="204"/>
      </rPr>
      <t xml:space="preserve">  "Поддержка семей, имеющих детей"</t>
    </r>
  </si>
  <si>
    <r>
      <rPr>
        <b/>
        <sz val="10"/>
        <color rgb="FF000000"/>
        <rFont val="Times New Roman"/>
        <family val="1"/>
        <charset val="204"/>
      </rPr>
      <t>4.</t>
    </r>
    <r>
      <rPr>
        <sz val="10"/>
        <color rgb="FF000000"/>
        <rFont val="Times New Roman"/>
        <family val="1"/>
        <charset val="204"/>
      </rPr>
      <t xml:space="preserve">  "Цифровая образовательная среда"</t>
    </r>
  </si>
  <si>
    <r>
      <rPr>
        <b/>
        <sz val="10"/>
        <color rgb="FF000000"/>
        <rFont val="Times New Roman"/>
        <family val="1"/>
        <charset val="204"/>
      </rPr>
      <t>5.</t>
    </r>
    <r>
      <rPr>
        <sz val="10"/>
        <color rgb="FF000000"/>
        <rFont val="Times New Roman"/>
        <family val="1"/>
        <charset val="204"/>
      </rPr>
      <t xml:space="preserve">  "Учитель будущего"</t>
    </r>
  </si>
  <si>
    <r>
      <rPr>
        <b/>
        <sz val="10"/>
        <color rgb="FF000000"/>
        <rFont val="Times New Roman"/>
        <family val="1"/>
        <charset val="204"/>
      </rPr>
      <t>6</t>
    </r>
    <r>
      <rPr>
        <sz val="10"/>
        <color rgb="FF000000"/>
        <rFont val="Times New Roman"/>
        <family val="1"/>
        <charset val="204"/>
      </rPr>
      <t>. "Молодые профессионалы     (Повышение конкурентоспособности российского высшего образования)"</t>
    </r>
  </si>
  <si>
    <t>IV</t>
  </si>
  <si>
    <t>НП "Жилье и городская среда"</t>
  </si>
  <si>
    <t>1. "Жилье"</t>
  </si>
  <si>
    <t>2. "Формирование комфортной городской среды"</t>
  </si>
  <si>
    <t>3."Обеспечение устойчивого сокращения непригодного для проживания жилищного фонда"</t>
  </si>
  <si>
    <t>V.</t>
  </si>
  <si>
    <t>НП "Экология"</t>
  </si>
  <si>
    <r>
      <rPr>
        <b/>
        <sz val="10"/>
        <color rgb="FF000000"/>
        <rFont val="Times New Roman"/>
        <family val="1"/>
        <charset val="204"/>
      </rPr>
      <t>1.</t>
    </r>
    <r>
      <rPr>
        <sz val="10"/>
        <color rgb="FF000000"/>
        <rFont val="Times New Roman"/>
        <family val="1"/>
        <charset val="204"/>
      </rPr>
      <t>"Чистая страна"</t>
    </r>
  </si>
  <si>
    <r>
      <rPr>
        <b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>. "Создание комплексной отрасли по обращению с ТКО"</t>
    </r>
  </si>
  <si>
    <r>
      <rPr>
        <b/>
        <sz val="10"/>
        <color rgb="FF000000"/>
        <rFont val="Times New Roman"/>
        <family val="1"/>
        <charset val="204"/>
      </rPr>
      <t xml:space="preserve">4. </t>
    </r>
    <r>
      <rPr>
        <sz val="10"/>
        <color rgb="FF000000"/>
        <rFont val="Times New Roman"/>
        <family val="1"/>
        <charset val="204"/>
      </rPr>
      <t>"Сохранение уникальных водных объектов"</t>
    </r>
  </si>
  <si>
    <r>
      <rPr>
        <b/>
        <sz val="10"/>
        <color rgb="FF000000"/>
        <rFont val="Times New Roman"/>
        <family val="1"/>
        <charset val="204"/>
      </rPr>
      <t>5.</t>
    </r>
    <r>
      <rPr>
        <sz val="10"/>
        <color rgb="FF000000"/>
        <rFont val="Times New Roman"/>
        <family val="1"/>
        <charset val="204"/>
      </rPr>
      <t xml:space="preserve"> "Сохранение биологического разнообразия"</t>
    </r>
  </si>
  <si>
    <r>
      <rPr>
        <b/>
        <sz val="10"/>
        <color rgb="FF000000"/>
        <rFont val="Times New Roman"/>
        <family val="1"/>
        <charset val="204"/>
      </rPr>
      <t>6</t>
    </r>
    <r>
      <rPr>
        <sz val="10"/>
        <color rgb="FF000000"/>
        <rFont val="Times New Roman"/>
        <family val="1"/>
        <charset val="204"/>
      </rPr>
      <t>.  "Сохранение лесов"</t>
    </r>
  </si>
  <si>
    <t>VI</t>
  </si>
  <si>
    <t>НП "Безопасные и качественные автомобильные дороги"</t>
  </si>
  <si>
    <r>
      <rPr>
        <b/>
        <sz val="10"/>
        <color rgb="FF000000"/>
        <rFont val="Times New Roman"/>
        <family val="1"/>
        <charset val="204"/>
      </rPr>
      <t>1.</t>
    </r>
    <r>
      <rPr>
        <sz val="10"/>
        <color rgb="FF000000"/>
        <rFont val="Times New Roman"/>
        <family val="1"/>
        <charset val="204"/>
      </rPr>
      <t xml:space="preserve"> "Дорожная сеть"</t>
    </r>
  </si>
  <si>
    <r>
      <rPr>
        <b/>
        <sz val="10"/>
        <color rgb="FF000000"/>
        <rFont val="Times New Roman"/>
        <family val="1"/>
        <charset val="204"/>
      </rPr>
      <t xml:space="preserve">3. </t>
    </r>
    <r>
      <rPr>
        <sz val="10"/>
        <color rgb="FF000000"/>
        <rFont val="Times New Roman"/>
        <family val="1"/>
        <charset val="204"/>
      </rPr>
      <t>"Безопасность дорожного движения"</t>
    </r>
  </si>
  <si>
    <t>VII</t>
  </si>
  <si>
    <t xml:space="preserve"> НП "Цифровая экономика</t>
  </si>
  <si>
    <r>
      <rPr>
        <b/>
        <sz val="10"/>
        <color rgb="FF000000"/>
        <rFont val="Times New Roman"/>
        <family val="1"/>
        <charset val="204"/>
      </rPr>
      <t>1.</t>
    </r>
    <r>
      <rPr>
        <sz val="10"/>
        <color rgb="FF000000"/>
        <rFont val="Times New Roman"/>
        <family val="1"/>
        <charset val="204"/>
      </rPr>
      <t xml:space="preserve"> "Нормативное регулирование цифровой среды"</t>
    </r>
  </si>
  <si>
    <r>
      <rPr>
        <b/>
        <sz val="10"/>
        <color rgb="FF000000"/>
        <rFont val="Times New Roman"/>
        <family val="1"/>
        <charset val="204"/>
      </rPr>
      <t>2.</t>
    </r>
    <r>
      <rPr>
        <sz val="10"/>
        <color rgb="FF000000"/>
        <rFont val="Times New Roman"/>
        <family val="1"/>
        <charset val="204"/>
      </rPr>
      <t xml:space="preserve"> "Кадры для цифровой экономики"</t>
    </r>
  </si>
  <si>
    <r>
      <rPr>
        <b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. "Информационная инфраструктура"</t>
    </r>
  </si>
  <si>
    <r>
      <rPr>
        <b/>
        <sz val="10"/>
        <color rgb="FF000000"/>
        <rFont val="Times New Roman"/>
        <family val="1"/>
        <charset val="204"/>
      </rPr>
      <t>4</t>
    </r>
    <r>
      <rPr>
        <sz val="10"/>
        <color rgb="FF000000"/>
        <rFont val="Times New Roman"/>
        <family val="1"/>
        <charset val="204"/>
      </rPr>
      <t>. "Информационная безопасность"</t>
    </r>
  </si>
  <si>
    <r>
      <rPr>
        <b/>
        <sz val="10"/>
        <color rgb="FF000000"/>
        <rFont val="Times New Roman"/>
        <family val="1"/>
        <charset val="204"/>
      </rPr>
      <t>5.</t>
    </r>
    <r>
      <rPr>
        <sz val="10"/>
        <color rgb="FF000000"/>
        <rFont val="Times New Roman"/>
        <family val="1"/>
        <charset val="204"/>
      </rPr>
      <t xml:space="preserve"> "Цифровые технологии и проекты"</t>
    </r>
  </si>
  <si>
    <r>
      <rPr>
        <b/>
        <sz val="10"/>
        <color rgb="FF000000"/>
        <rFont val="Times New Roman"/>
        <family val="1"/>
        <charset val="204"/>
      </rPr>
      <t>6</t>
    </r>
    <r>
      <rPr>
        <sz val="10"/>
        <color rgb="FF000000"/>
        <rFont val="Times New Roman"/>
        <family val="1"/>
        <charset val="204"/>
      </rPr>
      <t>. "Цифровое государственное управление"</t>
    </r>
  </si>
  <si>
    <t>VIII</t>
  </si>
  <si>
    <t xml:space="preserve"> НП "Культура"</t>
  </si>
  <si>
    <t>1. "Культурная среда"</t>
  </si>
  <si>
    <t>2."Творческие люди"</t>
  </si>
  <si>
    <t>3. "Цифровая культура"</t>
  </si>
  <si>
    <t>IX.</t>
  </si>
  <si>
    <t>НП "Малое предпринимательство и поддержка индивидуальной предпринимательской инициативы"</t>
  </si>
  <si>
    <t>1. "Улучшение условий ведения предпринимательской деятельности"</t>
  </si>
  <si>
    <t>2. "Расширение доступа субъектов малого и среднего предпринимательства к льготному финансированию"</t>
  </si>
  <si>
    <r>
      <rPr>
        <b/>
        <sz val="10"/>
        <color rgb="FF000000"/>
        <rFont val="Times New Roman"/>
        <family val="1"/>
        <charset val="204"/>
      </rPr>
      <t>3.</t>
    </r>
    <r>
      <rPr>
        <sz val="10"/>
        <color rgb="FF000000"/>
        <rFont val="Times New Roman"/>
        <family val="1"/>
        <charset val="204"/>
      </rPr>
      <t xml:space="preserve"> "Создание системы акселерации объектов малого и среднего предпринимательства"</t>
    </r>
  </si>
  <si>
    <r>
      <rPr>
        <b/>
        <sz val="10"/>
        <color rgb="FF000000"/>
        <rFont val="Times New Roman"/>
        <family val="1"/>
        <charset val="204"/>
      </rPr>
      <t>4.</t>
    </r>
    <r>
      <rPr>
        <sz val="10"/>
        <color rgb="FF000000"/>
        <rFont val="Times New Roman"/>
        <family val="1"/>
        <charset val="204"/>
      </rPr>
      <t xml:space="preserve"> "Создание системы поддержки фермеров и развитие сельской кооперации"</t>
    </r>
  </si>
  <si>
    <r>
      <rPr>
        <b/>
        <sz val="10"/>
        <color rgb="FF000000"/>
        <rFont val="Times New Roman"/>
        <family val="1"/>
        <charset val="204"/>
      </rPr>
      <t>5</t>
    </r>
    <r>
      <rPr>
        <sz val="10"/>
        <color rgb="FF000000"/>
        <rFont val="Times New Roman"/>
        <family val="1"/>
        <charset val="204"/>
      </rPr>
      <t>. "Популяризация предпринимательства"</t>
    </r>
  </si>
  <si>
    <t>НП "Международная кооперация и экспорт"</t>
  </si>
  <si>
    <r>
      <rPr>
        <b/>
        <sz val="10"/>
        <color rgb="FF000000"/>
        <rFont val="Times New Roman"/>
        <family val="1"/>
        <charset val="204"/>
      </rPr>
      <t xml:space="preserve">1. </t>
    </r>
    <r>
      <rPr>
        <sz val="10"/>
        <color rgb="FF000000"/>
        <rFont val="Times New Roman"/>
        <family val="1"/>
        <charset val="204"/>
      </rPr>
      <t>"Промышленный экспорт"</t>
    </r>
  </si>
  <si>
    <r>
      <rPr>
        <b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>. "Экспорт продукции АПК"</t>
    </r>
  </si>
  <si>
    <r>
      <rPr>
        <b/>
        <sz val="10"/>
        <color rgb="FF000000"/>
        <rFont val="Times New Roman"/>
        <family val="1"/>
        <charset val="204"/>
      </rPr>
      <t>3.</t>
    </r>
    <r>
      <rPr>
        <sz val="10"/>
        <color rgb="FF000000"/>
        <rFont val="Times New Roman"/>
        <family val="1"/>
        <charset val="204"/>
      </rPr>
      <t xml:space="preserve"> "Логистика международной торговли"</t>
    </r>
  </si>
  <si>
    <r>
      <rPr>
        <b/>
        <sz val="10"/>
        <color rgb="FF000000"/>
        <rFont val="Times New Roman"/>
        <family val="1"/>
        <charset val="204"/>
      </rPr>
      <t xml:space="preserve">4. </t>
    </r>
    <r>
      <rPr>
        <sz val="10"/>
        <color rgb="FF000000"/>
        <rFont val="Times New Roman"/>
        <family val="1"/>
        <charset val="204"/>
      </rPr>
      <t>"Экспорт услуг"</t>
    </r>
  </si>
  <si>
    <r>
      <rPr>
        <b/>
        <sz val="10"/>
        <color rgb="FF000000"/>
        <rFont val="Times New Roman"/>
        <family val="1"/>
        <charset val="204"/>
      </rPr>
      <t>5.</t>
    </r>
    <r>
      <rPr>
        <sz val="10"/>
        <color rgb="FF000000"/>
        <rFont val="Times New Roman"/>
        <family val="1"/>
        <charset val="204"/>
      </rPr>
      <t xml:space="preserve">  "Системные меры содействия международной кооперации и экспорту"</t>
    </r>
  </si>
  <si>
    <t xml:space="preserve">%  плановых назначений  </t>
  </si>
  <si>
    <t xml:space="preserve">НП "Призводительность труда и поддержка занятости" </t>
  </si>
  <si>
    <t>1. Системные меры по повышению производительности труда</t>
  </si>
  <si>
    <t>3.  Поддержка занятости: трудоустройство, обучение, развитие инфраструктуры</t>
  </si>
  <si>
    <t>X</t>
  </si>
  <si>
    <t>XI</t>
  </si>
  <si>
    <t>НП "Демография" и НП "Здравоохранение"</t>
  </si>
  <si>
    <t>"Даглес"</t>
  </si>
  <si>
    <t>Средства муниципалитетов</t>
  </si>
  <si>
    <t xml:space="preserve">НП "Международная кооперация и экспорт" </t>
  </si>
  <si>
    <t>НП "МСП.."</t>
  </si>
  <si>
    <t xml:space="preserve">2. Реализация мероприятий по повышению производительности труда и экспертная поддержка предприятий  </t>
  </si>
  <si>
    <t>7. "Социальная активность"</t>
  </si>
  <si>
    <t xml:space="preserve">Средства колледжа Технического колледжа им.А.Р. Ашуралиева  </t>
  </si>
  <si>
    <t>ТФОМС, ФСС</t>
  </si>
  <si>
    <r>
      <t>3.</t>
    </r>
    <r>
      <rPr>
        <sz val="10"/>
        <color rgb="FF000000"/>
        <rFont val="Times New Roman"/>
        <family val="1"/>
        <charset val="204"/>
      </rPr>
      <t xml:space="preserve">   "Старшее поколение"*</t>
    </r>
  </si>
  <si>
    <r>
      <t>2</t>
    </r>
    <r>
      <rPr>
        <sz val="10"/>
        <rFont val="Times New Roman"/>
        <family val="1"/>
        <charset val="204"/>
      </rPr>
      <t>. "Общесистемные меры развития дорожного хозяйства"</t>
    </r>
  </si>
  <si>
    <r>
      <t>3</t>
    </r>
    <r>
      <rPr>
        <sz val="10"/>
        <rFont val="Times New Roman"/>
        <family val="1"/>
        <charset val="204"/>
      </rPr>
      <t>. "Чистая вода"</t>
    </r>
  </si>
  <si>
    <r>
      <t>5. "</t>
    </r>
    <r>
      <rPr>
        <sz val="10"/>
        <rFont val="Times New Roman"/>
        <family val="1"/>
        <charset val="204"/>
      </rPr>
      <t>Спорт – норма жизни"</t>
    </r>
  </si>
  <si>
    <t>НП "Наука"</t>
  </si>
  <si>
    <t>XII</t>
  </si>
  <si>
    <t xml:space="preserve"> Средства, получателей грантов</t>
  </si>
  <si>
    <t xml:space="preserve">Предусмотрено </t>
  </si>
  <si>
    <t>Примечание: иные средства - 1 737,42 млн рублей, в том числе:</t>
  </si>
  <si>
    <t>млн рублей</t>
  </si>
  <si>
    <t>% финансирования (гр.6/  гр.3*100)</t>
  </si>
  <si>
    <t>% от финансирования  (гр.8/ гр.6*100)</t>
  </si>
  <si>
    <t>% от годовых назначений   (гр.8/ гр.3*100)</t>
  </si>
  <si>
    <t>%                   (гр.12/ гр.15*100)</t>
  </si>
  <si>
    <t>Информация  о реализации национальных (региональных) проектов на территории Республики Дагестан                                                                                 по состоянию на 1 июля 2020 года</t>
  </si>
  <si>
    <t xml:space="preserve">Профинан сировано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</si>
</sst>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#,##0.0"/>
    <numFmt numFmtId="166" formatCode="#,##0.00\ _₽"/>
    <numFmt numFmtId="167" formatCode="#,##0.0\ _₽"/>
    <numFmt numFmtId="168" formatCode="0.0"/>
    <numFmt numFmtId="169" formatCode="#,##0\ _₽"/>
  </numFmts>
  <fonts count="2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9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BDD7EE"/>
        <bgColor rgb="FFDAE3F3"/>
      </patternFill>
    </fill>
    <fill>
      <patternFill patternType="solid">
        <fgColor rgb="FFDEEBF7"/>
        <bgColor rgb="FFDAE3F3"/>
      </patternFill>
    </fill>
    <fill>
      <patternFill patternType="solid">
        <fgColor theme="0"/>
        <bgColor rgb="FFDAE3F3"/>
      </patternFill>
    </fill>
    <fill>
      <patternFill patternType="solid">
        <fgColor rgb="FF92D050"/>
        <bgColor rgb="FFFFFF00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Border="0" applyProtection="0"/>
    <xf numFmtId="9" fontId="15" fillId="0" borderId="0" applyBorder="0" applyProtection="0"/>
  </cellStyleXfs>
  <cellXfs count="297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4" fontId="4" fillId="5" borderId="10" xfId="0" applyNumberFormat="1" applyFont="1" applyFill="1" applyBorder="1" applyAlignment="1">
      <alignment vertical="center" wrapText="1"/>
    </xf>
    <xf numFmtId="166" fontId="4" fillId="5" borderId="10" xfId="0" applyNumberFormat="1" applyFont="1" applyFill="1" applyBorder="1" applyAlignment="1">
      <alignment vertical="center" wrapText="1"/>
    </xf>
    <xf numFmtId="165" fontId="4" fillId="5" borderId="10" xfId="0" applyNumberFormat="1" applyFont="1" applyFill="1" applyBorder="1" applyAlignment="1">
      <alignment vertical="center" wrapText="1"/>
    </xf>
    <xf numFmtId="3" fontId="4" fillId="5" borderId="10" xfId="0" applyNumberFormat="1" applyFont="1" applyFill="1" applyBorder="1" applyAlignment="1">
      <alignment vertical="center" wrapText="1"/>
    </xf>
    <xf numFmtId="4" fontId="4" fillId="5" borderId="7" xfId="0" applyNumberFormat="1" applyFont="1" applyFill="1" applyBorder="1" applyAlignment="1">
      <alignment vertical="center" wrapText="1"/>
    </xf>
    <xf numFmtId="0" fontId="5" fillId="2" borderId="0" xfId="0" applyFont="1" applyFill="1"/>
    <xf numFmtId="0" fontId="8" fillId="2" borderId="15" xfId="0" applyFont="1" applyFill="1" applyBorder="1"/>
    <xf numFmtId="0" fontId="4" fillId="2" borderId="16" xfId="0" applyFont="1" applyFill="1" applyBorder="1" applyAlignment="1">
      <alignment vertical="center" wrapText="1"/>
    </xf>
    <xf numFmtId="167" fontId="6" fillId="2" borderId="16" xfId="0" applyNumberFormat="1" applyFont="1" applyFill="1" applyBorder="1" applyAlignment="1">
      <alignment vertical="center" wrapText="1"/>
    </xf>
    <xf numFmtId="167" fontId="6" fillId="2" borderId="17" xfId="0" applyNumberFormat="1" applyFont="1" applyFill="1" applyBorder="1" applyAlignment="1">
      <alignment vertical="center" wrapText="1"/>
    </xf>
    <xf numFmtId="167" fontId="6" fillId="2" borderId="1" xfId="0" applyNumberFormat="1" applyFont="1" applyFill="1" applyBorder="1" applyAlignment="1">
      <alignment vertical="center" wrapText="1"/>
    </xf>
    <xf numFmtId="166" fontId="6" fillId="2" borderId="16" xfId="0" applyNumberFormat="1" applyFont="1" applyFill="1" applyBorder="1" applyAlignment="1">
      <alignment vertical="center" wrapText="1"/>
    </xf>
    <xf numFmtId="165" fontId="6" fillId="2" borderId="17" xfId="0" applyNumberFormat="1" applyFont="1" applyFill="1" applyBorder="1" applyAlignment="1">
      <alignment vertical="center" wrapText="1"/>
    </xf>
    <xf numFmtId="4" fontId="6" fillId="2" borderId="16" xfId="0" applyNumberFormat="1" applyFont="1" applyFill="1" applyBorder="1" applyAlignment="1">
      <alignment vertical="center" wrapText="1"/>
    </xf>
    <xf numFmtId="3" fontId="6" fillId="2" borderId="17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3" fontId="6" fillId="2" borderId="19" xfId="0" applyNumberFormat="1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167" fontId="6" fillId="2" borderId="20" xfId="0" applyNumberFormat="1" applyFont="1" applyFill="1" applyBorder="1" applyAlignment="1">
      <alignment vertical="center" wrapText="1"/>
    </xf>
    <xf numFmtId="166" fontId="6" fillId="2" borderId="21" xfId="0" applyNumberFormat="1" applyFont="1" applyFill="1" applyBorder="1" applyAlignment="1">
      <alignment vertical="center" wrapText="1"/>
    </xf>
    <xf numFmtId="167" fontId="6" fillId="2" borderId="21" xfId="0" applyNumberFormat="1" applyFont="1" applyFill="1" applyBorder="1" applyAlignment="1">
      <alignment vertical="center" wrapText="1"/>
    </xf>
    <xf numFmtId="167" fontId="6" fillId="2" borderId="22" xfId="0" applyNumberFormat="1" applyFont="1" applyFill="1" applyBorder="1" applyAlignment="1">
      <alignment vertical="center" wrapText="1"/>
    </xf>
    <xf numFmtId="166" fontId="6" fillId="2" borderId="20" xfId="0" applyNumberFormat="1" applyFont="1" applyFill="1" applyBorder="1" applyAlignment="1">
      <alignment vertical="center" wrapText="1"/>
    </xf>
    <xf numFmtId="165" fontId="6" fillId="2" borderId="21" xfId="0" applyNumberFormat="1" applyFont="1" applyFill="1" applyBorder="1" applyAlignment="1">
      <alignment vertical="center" wrapText="1"/>
    </xf>
    <xf numFmtId="3" fontId="6" fillId="2" borderId="20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vertical="center" wrapText="1"/>
    </xf>
    <xf numFmtId="4" fontId="6" fillId="2" borderId="23" xfId="0" applyNumberFormat="1" applyFont="1" applyFill="1" applyBorder="1" applyAlignment="1">
      <alignment vertical="center" wrapText="1"/>
    </xf>
    <xf numFmtId="4" fontId="6" fillId="2" borderId="20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 wrapText="1"/>
    </xf>
    <xf numFmtId="4" fontId="6" fillId="2" borderId="24" xfId="0" applyNumberFormat="1" applyFont="1" applyFill="1" applyBorder="1" applyAlignment="1">
      <alignment vertical="center" wrapText="1"/>
    </xf>
    <xf numFmtId="3" fontId="6" fillId="2" borderId="23" xfId="0" applyNumberFormat="1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167" fontId="6" fillId="2" borderId="25" xfId="0" applyNumberFormat="1" applyFont="1" applyFill="1" applyBorder="1" applyAlignment="1">
      <alignment vertical="center" wrapText="1"/>
    </xf>
    <xf numFmtId="166" fontId="6" fillId="2" borderId="26" xfId="0" applyNumberFormat="1" applyFont="1" applyFill="1" applyBorder="1" applyAlignment="1">
      <alignment vertical="center" wrapText="1"/>
    </xf>
    <xf numFmtId="167" fontId="6" fillId="2" borderId="26" xfId="0" applyNumberFormat="1" applyFont="1" applyFill="1" applyBorder="1" applyAlignment="1">
      <alignment vertical="center" wrapText="1"/>
    </xf>
    <xf numFmtId="166" fontId="6" fillId="2" borderId="25" xfId="0" applyNumberFormat="1" applyFont="1" applyFill="1" applyBorder="1" applyAlignment="1">
      <alignment vertical="center" wrapText="1"/>
    </xf>
    <xf numFmtId="165" fontId="6" fillId="2" borderId="26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vertical="center" wrapText="1"/>
    </xf>
    <xf numFmtId="165" fontId="6" fillId="2" borderId="24" xfId="0" applyNumberFormat="1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left" vertical="center" wrapText="1"/>
    </xf>
    <xf numFmtId="166" fontId="4" fillId="5" borderId="12" xfId="0" applyNumberFormat="1" applyFont="1" applyFill="1" applyBorder="1" applyAlignment="1">
      <alignment vertical="center" wrapText="1"/>
    </xf>
    <xf numFmtId="166" fontId="4" fillId="5" borderId="7" xfId="0" applyNumberFormat="1" applyFont="1" applyFill="1" applyBorder="1" applyAlignment="1">
      <alignment vertical="center" wrapText="1"/>
    </xf>
    <xf numFmtId="166" fontId="4" fillId="5" borderId="13" xfId="0" applyNumberFormat="1" applyFont="1" applyFill="1" applyBorder="1" applyAlignment="1">
      <alignment vertical="center" wrapText="1"/>
    </xf>
    <xf numFmtId="165" fontId="4" fillId="5" borderId="7" xfId="0" applyNumberFormat="1" applyFont="1" applyFill="1" applyBorder="1" applyAlignment="1">
      <alignment vertical="center" wrapText="1"/>
    </xf>
    <xf numFmtId="3" fontId="4" fillId="5" borderId="28" xfId="0" applyNumberFormat="1" applyFont="1" applyFill="1" applyBorder="1" applyAlignment="1">
      <alignment vertical="center" wrapText="1"/>
    </xf>
    <xf numFmtId="165" fontId="4" fillId="5" borderId="11" xfId="0" applyNumberFormat="1" applyFont="1" applyFill="1" applyBorder="1" applyAlignment="1">
      <alignment vertical="center" wrapText="1"/>
    </xf>
    <xf numFmtId="4" fontId="4" fillId="5" borderId="29" xfId="0" applyNumberFormat="1" applyFont="1" applyFill="1" applyBorder="1" applyAlignment="1">
      <alignment vertical="center" wrapText="1"/>
    </xf>
    <xf numFmtId="0" fontId="5" fillId="2" borderId="15" xfId="0" applyFont="1" applyFill="1" applyBorder="1"/>
    <xf numFmtId="166" fontId="6" fillId="2" borderId="17" xfId="0" applyNumberFormat="1" applyFont="1" applyFill="1" applyBorder="1" applyAlignment="1">
      <alignment vertical="center" wrapText="1"/>
    </xf>
    <xf numFmtId="166" fontId="6" fillId="2" borderId="18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4" fontId="9" fillId="2" borderId="16" xfId="0" applyNumberFormat="1" applyFont="1" applyFill="1" applyBorder="1" applyAlignment="1">
      <alignment vertical="center" wrapText="1"/>
    </xf>
    <xf numFmtId="3" fontId="6" fillId="2" borderId="30" xfId="0" applyNumberFormat="1" applyFont="1" applyFill="1" applyBorder="1" applyAlignment="1">
      <alignment vertical="center" wrapText="1"/>
    </xf>
    <xf numFmtId="165" fontId="6" fillId="2" borderId="5" xfId="0" applyNumberFormat="1" applyFont="1" applyFill="1" applyBorder="1" applyAlignment="1">
      <alignment vertical="center" wrapText="1"/>
    </xf>
    <xf numFmtId="4" fontId="6" fillId="2" borderId="19" xfId="0" applyNumberFormat="1" applyFont="1" applyFill="1" applyBorder="1" applyAlignment="1">
      <alignment vertical="center" wrapText="1"/>
    </xf>
    <xf numFmtId="166" fontId="6" fillId="2" borderId="4" xfId="0" applyNumberFormat="1" applyFont="1" applyFill="1" applyBorder="1" applyAlignment="1">
      <alignment vertical="center" wrapText="1"/>
    </xf>
    <xf numFmtId="166" fontId="6" fillId="2" borderId="22" xfId="0" applyNumberFormat="1" applyFont="1" applyFill="1" applyBorder="1" applyAlignment="1">
      <alignment vertical="center" wrapText="1"/>
    </xf>
    <xf numFmtId="3" fontId="6" fillId="2" borderId="21" xfId="0" applyNumberFormat="1" applyFont="1" applyFill="1" applyBorder="1" applyAlignment="1">
      <alignment vertical="center" wrapText="1"/>
    </xf>
    <xf numFmtId="3" fontId="6" fillId="2" borderId="31" xfId="0" applyNumberFormat="1" applyFont="1" applyFill="1" applyBorder="1" applyAlignment="1">
      <alignment vertical="center" wrapText="1"/>
    </xf>
    <xf numFmtId="165" fontId="6" fillId="2" borderId="23" xfId="0" applyNumberFormat="1" applyFont="1" applyFill="1" applyBorder="1" applyAlignment="1">
      <alignment vertical="center" wrapText="1"/>
    </xf>
    <xf numFmtId="0" fontId="10" fillId="2" borderId="15" xfId="0" applyFont="1" applyFill="1" applyBorder="1"/>
    <xf numFmtId="0" fontId="11" fillId="2" borderId="20" xfId="0" applyFont="1" applyFill="1" applyBorder="1" applyAlignment="1">
      <alignment vertical="center" wrapText="1"/>
    </xf>
    <xf numFmtId="166" fontId="9" fillId="2" borderId="20" xfId="0" applyNumberFormat="1" applyFont="1" applyFill="1" applyBorder="1" applyAlignment="1">
      <alignment vertical="center" wrapText="1"/>
    </xf>
    <xf numFmtId="166" fontId="9" fillId="2" borderId="21" xfId="0" applyNumberFormat="1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vertical="center" wrapText="1"/>
    </xf>
    <xf numFmtId="165" fontId="9" fillId="2" borderId="23" xfId="0" applyNumberFormat="1" applyFont="1" applyFill="1" applyBorder="1" applyAlignment="1">
      <alignment vertical="center" wrapText="1"/>
    </xf>
    <xf numFmtId="0" fontId="10" fillId="2" borderId="0" xfId="0" applyFont="1" applyFill="1"/>
    <xf numFmtId="166" fontId="6" fillId="2" borderId="27" xfId="0" applyNumberFormat="1" applyFont="1" applyFill="1" applyBorder="1" applyAlignment="1">
      <alignment vertical="center" wrapText="1"/>
    </xf>
    <xf numFmtId="3" fontId="6" fillId="2" borderId="25" xfId="0" applyNumberFormat="1" applyFont="1" applyFill="1" applyBorder="1" applyAlignment="1">
      <alignment vertical="center" wrapText="1"/>
    </xf>
    <xf numFmtId="3" fontId="6" fillId="2" borderId="32" xfId="0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3" fontId="4" fillId="5" borderId="7" xfId="0" applyNumberFormat="1" applyFont="1" applyFill="1" applyBorder="1" applyAlignment="1">
      <alignment vertical="center" wrapText="1"/>
    </xf>
    <xf numFmtId="3" fontId="4" fillId="5" borderId="11" xfId="0" applyNumberFormat="1" applyFont="1" applyFill="1" applyBorder="1" applyAlignment="1">
      <alignment vertical="center" wrapText="1"/>
    </xf>
    <xf numFmtId="166" fontId="9" fillId="2" borderId="16" xfId="0" applyNumberFormat="1" applyFont="1" applyFill="1" applyBorder="1" applyAlignment="1">
      <alignment horizontal="right" vertical="center" wrapText="1"/>
    </xf>
    <xf numFmtId="166" fontId="6" fillId="2" borderId="21" xfId="0" applyNumberFormat="1" applyFont="1" applyFill="1" applyBorder="1" applyAlignment="1">
      <alignment horizontal="right" vertical="center" wrapText="1"/>
    </xf>
    <xf numFmtId="166" fontId="11" fillId="5" borderId="10" xfId="0" applyNumberFormat="1" applyFont="1" applyFill="1" applyBorder="1" applyAlignment="1">
      <alignment vertical="center" wrapText="1"/>
    </xf>
    <xf numFmtId="166" fontId="11" fillId="5" borderId="7" xfId="0" applyNumberFormat="1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166" fontId="9" fillId="2" borderId="16" xfId="0" applyNumberFormat="1" applyFont="1" applyFill="1" applyBorder="1" applyAlignment="1">
      <alignment vertical="center" wrapText="1"/>
    </xf>
    <xf numFmtId="166" fontId="9" fillId="2" borderId="17" xfId="0" applyNumberFormat="1" applyFont="1" applyFill="1" applyBorder="1" applyAlignment="1">
      <alignment vertical="center" wrapText="1"/>
    </xf>
    <xf numFmtId="3" fontId="6" fillId="2" borderId="16" xfId="0" applyNumberFormat="1" applyFont="1" applyFill="1" applyBorder="1" applyAlignment="1">
      <alignment vertical="center" wrapText="1"/>
    </xf>
    <xf numFmtId="165" fontId="6" fillId="2" borderId="22" xfId="0" applyNumberFormat="1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4" fontId="6" fillId="2" borderId="21" xfId="0" applyNumberFormat="1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3" fontId="6" fillId="2" borderId="26" xfId="0" applyNumberFormat="1" applyFont="1" applyFill="1" applyBorder="1" applyAlignment="1">
      <alignment vertical="center" wrapText="1"/>
    </xf>
    <xf numFmtId="4" fontId="6" fillId="2" borderId="25" xfId="0" applyNumberFormat="1" applyFont="1" applyFill="1" applyBorder="1" applyAlignment="1">
      <alignment vertical="center" wrapText="1"/>
    </xf>
    <xf numFmtId="165" fontId="6" fillId="2" borderId="20" xfId="0" applyNumberFormat="1" applyFont="1" applyFill="1" applyBorder="1" applyAlignment="1">
      <alignment vertical="center" wrapText="1"/>
    </xf>
    <xf numFmtId="168" fontId="6" fillId="2" borderId="20" xfId="0" applyNumberFormat="1" applyFont="1" applyFill="1" applyBorder="1" applyAlignment="1">
      <alignment vertical="center" wrapText="1"/>
    </xf>
    <xf numFmtId="2" fontId="9" fillId="2" borderId="20" xfId="0" applyNumberFormat="1" applyFont="1" applyFill="1" applyBorder="1" applyAlignment="1">
      <alignment vertical="center" wrapText="1"/>
    </xf>
    <xf numFmtId="2" fontId="6" fillId="2" borderId="21" xfId="0" applyNumberFormat="1" applyFont="1" applyFill="1" applyBorder="1" applyAlignment="1">
      <alignment vertical="center" wrapText="1"/>
    </xf>
    <xf numFmtId="165" fontId="4" fillId="5" borderId="13" xfId="0" applyNumberFormat="1" applyFont="1" applyFill="1" applyBorder="1" applyAlignment="1">
      <alignment vertical="center" wrapText="1"/>
    </xf>
    <xf numFmtId="4" fontId="6" fillId="2" borderId="17" xfId="0" applyNumberFormat="1" applyFont="1" applyFill="1" applyBorder="1" applyAlignment="1">
      <alignment vertical="center" wrapText="1"/>
    </xf>
    <xf numFmtId="3" fontId="6" fillId="2" borderId="22" xfId="0" applyNumberFormat="1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166" fontId="6" fillId="2" borderId="34" xfId="0" applyNumberFormat="1" applyFont="1" applyFill="1" applyBorder="1" applyAlignment="1">
      <alignment vertical="center" wrapText="1"/>
    </xf>
    <xf numFmtId="166" fontId="6" fillId="2" borderId="35" xfId="0" applyNumberFormat="1" applyFont="1" applyFill="1" applyBorder="1" applyAlignment="1">
      <alignment vertical="center" wrapText="1"/>
    </xf>
    <xf numFmtId="4" fontId="6" fillId="2" borderId="26" xfId="0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66" fontId="6" fillId="0" borderId="16" xfId="0" applyNumberFormat="1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6" fontId="6" fillId="0" borderId="20" xfId="0" applyNumberFormat="1" applyFont="1" applyBorder="1" applyAlignment="1">
      <alignment vertical="center" wrapText="1"/>
    </xf>
    <xf numFmtId="3" fontId="13" fillId="0" borderId="0" xfId="0" applyNumberFormat="1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166" fontId="6" fillId="0" borderId="37" xfId="0" applyNumberFormat="1" applyFont="1" applyBorder="1" applyAlignment="1">
      <alignment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11" fillId="2" borderId="10" xfId="0" applyFont="1" applyFill="1" applyBorder="1" applyAlignment="1">
      <alignment vertical="center" wrapText="1"/>
    </xf>
    <xf numFmtId="4" fontId="14" fillId="2" borderId="7" xfId="0" applyNumberFormat="1" applyFont="1" applyFill="1" applyBorder="1" applyAlignment="1">
      <alignment vertical="center" wrapText="1"/>
    </xf>
    <xf numFmtId="4" fontId="14" fillId="2" borderId="13" xfId="0" applyNumberFormat="1" applyFont="1" applyFill="1" applyBorder="1" applyAlignment="1">
      <alignment vertical="center" wrapText="1"/>
    </xf>
    <xf numFmtId="2" fontId="14" fillId="2" borderId="10" xfId="0" applyNumberFormat="1" applyFont="1" applyFill="1" applyBorder="1" applyAlignment="1">
      <alignment vertical="center" wrapText="1"/>
    </xf>
    <xf numFmtId="165" fontId="14" fillId="2" borderId="10" xfId="0" applyNumberFormat="1" applyFont="1" applyFill="1" applyBorder="1" applyAlignment="1">
      <alignment vertical="center" wrapText="1"/>
    </xf>
    <xf numFmtId="165" fontId="14" fillId="2" borderId="7" xfId="0" applyNumberFormat="1" applyFont="1" applyFill="1" applyBorder="1" applyAlignment="1">
      <alignment vertical="center" wrapText="1"/>
    </xf>
    <xf numFmtId="0" fontId="6" fillId="2" borderId="17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166" fontId="9" fillId="2" borderId="38" xfId="0" applyNumberFormat="1" applyFont="1" applyFill="1" applyBorder="1" applyAlignment="1">
      <alignment vertical="center" wrapText="1"/>
    </xf>
    <xf numFmtId="166" fontId="6" fillId="0" borderId="39" xfId="0" applyNumberFormat="1" applyFont="1" applyBorder="1" applyAlignment="1">
      <alignment vertical="center" wrapText="1"/>
    </xf>
    <xf numFmtId="166" fontId="6" fillId="0" borderId="21" xfId="0" applyNumberFormat="1" applyFont="1" applyBorder="1" applyAlignment="1">
      <alignment vertical="center" wrapText="1"/>
    </xf>
    <xf numFmtId="166" fontId="6" fillId="0" borderId="40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166" fontId="6" fillId="0" borderId="22" xfId="0" applyNumberFormat="1" applyFont="1" applyBorder="1" applyAlignment="1">
      <alignment vertical="center" wrapText="1"/>
    </xf>
    <xf numFmtId="166" fontId="6" fillId="0" borderId="41" xfId="0" applyNumberFormat="1" applyFont="1" applyBorder="1" applyAlignment="1">
      <alignment vertical="center" wrapText="1"/>
    </xf>
    <xf numFmtId="166" fontId="6" fillId="0" borderId="17" xfId="0" applyNumberFormat="1" applyFont="1" applyBorder="1" applyAlignment="1">
      <alignment vertical="center" wrapText="1"/>
    </xf>
    <xf numFmtId="4" fontId="4" fillId="5" borderId="13" xfId="0" applyNumberFormat="1" applyFont="1" applyFill="1" applyBorder="1" applyAlignment="1">
      <alignment vertical="center" wrapText="1"/>
    </xf>
    <xf numFmtId="169" fontId="4" fillId="5" borderId="10" xfId="0" applyNumberFormat="1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vertical="center"/>
    </xf>
    <xf numFmtId="2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6" fillId="2" borderId="43" xfId="0" applyNumberFormat="1" applyFont="1" applyFill="1" applyBorder="1" applyAlignment="1">
      <alignment vertical="center" wrapText="1"/>
    </xf>
    <xf numFmtId="0" fontId="6" fillId="2" borderId="35" xfId="0" applyNumberFormat="1" applyFont="1" applyFill="1" applyBorder="1" applyAlignment="1">
      <alignment vertical="center" wrapText="1"/>
    </xf>
    <xf numFmtId="0" fontId="6" fillId="2" borderId="38" xfId="0" applyNumberFormat="1" applyFont="1" applyFill="1" applyBorder="1" applyAlignment="1">
      <alignment vertical="center" wrapText="1"/>
    </xf>
    <xf numFmtId="166" fontId="4" fillId="5" borderId="14" xfId="0" applyNumberFormat="1" applyFont="1" applyFill="1" applyBorder="1" applyAlignment="1">
      <alignment vertical="center" wrapText="1"/>
    </xf>
    <xf numFmtId="166" fontId="6" fillId="2" borderId="43" xfId="0" applyNumberFormat="1" applyFont="1" applyFill="1" applyBorder="1" applyAlignment="1">
      <alignment vertical="center" wrapText="1"/>
    </xf>
    <xf numFmtId="166" fontId="9" fillId="2" borderId="35" xfId="0" applyNumberFormat="1" applyFont="1" applyFill="1" applyBorder="1" applyAlignment="1">
      <alignment vertical="center" wrapText="1"/>
    </xf>
    <xf numFmtId="166" fontId="6" fillId="2" borderId="38" xfId="0" applyNumberFormat="1" applyFont="1" applyFill="1" applyBorder="1" applyAlignment="1">
      <alignment vertical="center" wrapText="1"/>
    </xf>
    <xf numFmtId="167" fontId="6" fillId="2" borderId="43" xfId="0" applyNumberFormat="1" applyFont="1" applyFill="1" applyBorder="1" applyAlignment="1">
      <alignment vertical="center" wrapText="1"/>
    </xf>
    <xf numFmtId="166" fontId="6" fillId="0" borderId="35" xfId="0" applyNumberFormat="1" applyFont="1" applyBorder="1" applyAlignment="1">
      <alignment vertical="center" wrapText="1"/>
    </xf>
    <xf numFmtId="167" fontId="6" fillId="2" borderId="45" xfId="0" applyNumberFormat="1" applyFont="1" applyFill="1" applyBorder="1" applyAlignment="1">
      <alignment vertical="center" wrapText="1"/>
    </xf>
    <xf numFmtId="166" fontId="9" fillId="2" borderId="22" xfId="0" applyNumberFormat="1" applyFont="1" applyFill="1" applyBorder="1" applyAlignment="1">
      <alignment vertical="center" wrapText="1"/>
    </xf>
    <xf numFmtId="166" fontId="6" fillId="2" borderId="45" xfId="0" applyNumberFormat="1" applyFont="1" applyFill="1" applyBorder="1" applyAlignment="1">
      <alignment vertical="center" wrapText="1"/>
    </xf>
    <xf numFmtId="166" fontId="11" fillId="5" borderId="13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vertical="center" wrapText="1"/>
    </xf>
    <xf numFmtId="166" fontId="6" fillId="2" borderId="22" xfId="0" applyNumberFormat="1" applyFont="1" applyFill="1" applyBorder="1" applyAlignment="1">
      <alignment vertical="center"/>
    </xf>
    <xf numFmtId="166" fontId="6" fillId="2" borderId="15" xfId="0" applyNumberFormat="1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4" fillId="5" borderId="7" xfId="0" applyNumberFormat="1" applyFont="1" applyFill="1" applyBorder="1" applyAlignment="1">
      <alignment vertical="center" wrapText="1"/>
    </xf>
    <xf numFmtId="168" fontId="0" fillId="0" borderId="2" xfId="0" applyNumberFormat="1" applyFont="1" applyBorder="1" applyAlignment="1">
      <alignment vertical="center"/>
    </xf>
    <xf numFmtId="0" fontId="5" fillId="2" borderId="36" xfId="0" applyFont="1" applyFill="1" applyBorder="1"/>
    <xf numFmtId="166" fontId="9" fillId="2" borderId="37" xfId="0" applyNumberFormat="1" applyFont="1" applyFill="1" applyBorder="1" applyAlignment="1">
      <alignment vertical="center" wrapText="1"/>
    </xf>
    <xf numFmtId="166" fontId="6" fillId="2" borderId="37" xfId="0" applyNumberFormat="1" applyFont="1" applyFill="1" applyBorder="1" applyAlignment="1">
      <alignment vertical="center" wrapText="1"/>
    </xf>
    <xf numFmtId="3" fontId="6" fillId="2" borderId="40" xfId="0" applyNumberFormat="1" applyFont="1" applyFill="1" applyBorder="1" applyAlignment="1">
      <alignment vertical="center" wrapText="1"/>
    </xf>
    <xf numFmtId="165" fontId="6" fillId="2" borderId="36" xfId="0" applyNumberFormat="1" applyFont="1" applyFill="1" applyBorder="1" applyAlignment="1">
      <alignment vertical="center" wrapText="1"/>
    </xf>
    <xf numFmtId="3" fontId="6" fillId="2" borderId="37" xfId="0" applyNumberFormat="1" applyFont="1" applyFill="1" applyBorder="1" applyAlignment="1">
      <alignment vertical="center" wrapText="1"/>
    </xf>
    <xf numFmtId="165" fontId="6" fillId="2" borderId="41" xfId="0" applyNumberFormat="1" applyFont="1" applyFill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166" fontId="6" fillId="0" borderId="47" xfId="0" applyNumberFormat="1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168" fontId="4" fillId="5" borderId="10" xfId="0" applyNumberFormat="1" applyFont="1" applyFill="1" applyBorder="1" applyAlignment="1">
      <alignment vertical="center" wrapText="1"/>
    </xf>
    <xf numFmtId="168" fontId="6" fillId="2" borderId="16" xfId="0" applyNumberFormat="1" applyFont="1" applyFill="1" applyBorder="1" applyAlignment="1">
      <alignment vertical="center" wrapText="1"/>
    </xf>
    <xf numFmtId="168" fontId="4" fillId="5" borderId="7" xfId="0" applyNumberFormat="1" applyFont="1" applyFill="1" applyBorder="1" applyAlignment="1">
      <alignment vertical="center" wrapText="1"/>
    </xf>
    <xf numFmtId="168" fontId="6" fillId="2" borderId="17" xfId="0" applyNumberFormat="1" applyFont="1" applyFill="1" applyBorder="1" applyAlignment="1">
      <alignment vertical="center" wrapText="1"/>
    </xf>
    <xf numFmtId="168" fontId="6" fillId="2" borderId="21" xfId="0" applyNumberFormat="1" applyFont="1" applyFill="1" applyBorder="1" applyAlignment="1">
      <alignment vertical="center" wrapText="1"/>
    </xf>
    <xf numFmtId="168" fontId="6" fillId="2" borderId="40" xfId="0" applyNumberFormat="1" applyFont="1" applyFill="1" applyBorder="1" applyAlignment="1">
      <alignment vertical="center" wrapText="1"/>
    </xf>
    <xf numFmtId="168" fontId="6" fillId="2" borderId="26" xfId="0" applyNumberFormat="1" applyFont="1" applyFill="1" applyBorder="1" applyAlignment="1">
      <alignment vertical="center" wrapText="1"/>
    </xf>
    <xf numFmtId="168" fontId="6" fillId="0" borderId="17" xfId="0" applyNumberFormat="1" applyFont="1" applyBorder="1" applyAlignment="1">
      <alignment vertical="center" wrapText="1"/>
    </xf>
    <xf numFmtId="168" fontId="0" fillId="0" borderId="0" xfId="0" applyNumberFormat="1" applyAlignment="1">
      <alignment vertical="center"/>
    </xf>
    <xf numFmtId="168" fontId="16" fillId="0" borderId="0" xfId="0" applyNumberFormat="1" applyFont="1" applyAlignment="1">
      <alignment vertical="center"/>
    </xf>
    <xf numFmtId="1" fontId="4" fillId="3" borderId="10" xfId="0" applyNumberFormat="1" applyFont="1" applyFill="1" applyBorder="1" applyAlignment="1">
      <alignment horizontal="center" vertical="center" wrapText="1"/>
    </xf>
    <xf numFmtId="166" fontId="4" fillId="5" borderId="29" xfId="0" applyNumberFormat="1" applyFont="1" applyFill="1" applyBorder="1" applyAlignment="1">
      <alignment vertical="center" wrapText="1"/>
    </xf>
    <xf numFmtId="166" fontId="6" fillId="2" borderId="19" xfId="0" applyNumberFormat="1" applyFont="1" applyFill="1" applyBorder="1" applyAlignment="1">
      <alignment vertical="center" wrapText="1"/>
    </xf>
    <xf numFmtId="166" fontId="6" fillId="2" borderId="23" xfId="0" applyNumberFormat="1" applyFont="1" applyFill="1" applyBorder="1" applyAlignment="1">
      <alignment vertical="center" wrapText="1"/>
    </xf>
    <xf numFmtId="166" fontId="6" fillId="2" borderId="33" xfId="0" applyNumberFormat="1" applyFont="1" applyFill="1" applyBorder="1" applyAlignment="1">
      <alignment vertical="center" wrapText="1"/>
    </xf>
    <xf numFmtId="165" fontId="4" fillId="5" borderId="8" xfId="0" applyNumberFormat="1" applyFont="1" applyFill="1" applyBorder="1" applyAlignment="1">
      <alignment vertical="center" wrapText="1"/>
    </xf>
    <xf numFmtId="165" fontId="4" fillId="5" borderId="48" xfId="0" applyNumberFormat="1" applyFont="1" applyFill="1" applyBorder="1" applyAlignment="1">
      <alignment vertical="center" wrapText="1"/>
    </xf>
    <xf numFmtId="4" fontId="9" fillId="2" borderId="39" xfId="0" applyNumberFormat="1" applyFont="1" applyFill="1" applyBorder="1" applyAlignment="1">
      <alignment vertical="center" wrapText="1"/>
    </xf>
    <xf numFmtId="4" fontId="9" fillId="2" borderId="21" xfId="0" applyNumberFormat="1" applyFont="1" applyFill="1" applyBorder="1" applyAlignment="1">
      <alignment vertical="center" wrapText="1"/>
    </xf>
    <xf numFmtId="4" fontId="6" fillId="2" borderId="40" xfId="0" applyNumberFormat="1" applyFont="1" applyFill="1" applyBorder="1" applyAlignment="1">
      <alignment vertical="center" wrapText="1"/>
    </xf>
    <xf numFmtId="165" fontId="6" fillId="2" borderId="39" xfId="0" applyNumberFormat="1" applyFont="1" applyFill="1" applyBorder="1" applyAlignment="1">
      <alignment vertical="center" wrapText="1"/>
    </xf>
    <xf numFmtId="165" fontId="6" fillId="2" borderId="40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165" fontId="6" fillId="2" borderId="18" xfId="0" applyNumberFormat="1" applyFont="1" applyFill="1" applyBorder="1" applyAlignment="1">
      <alignment vertical="center" wrapText="1"/>
    </xf>
    <xf numFmtId="165" fontId="6" fillId="2" borderId="4" xfId="0" applyNumberFormat="1" applyFont="1" applyFill="1" applyBorder="1" applyAlignment="1">
      <alignment vertical="center" wrapText="1"/>
    </xf>
    <xf numFmtId="3" fontId="9" fillId="2" borderId="5" xfId="0" applyNumberFormat="1" applyFont="1" applyFill="1" applyBorder="1" applyAlignment="1">
      <alignment vertical="center" wrapText="1"/>
    </xf>
    <xf numFmtId="3" fontId="6" fillId="2" borderId="39" xfId="0" applyNumberFormat="1" applyFont="1" applyFill="1" applyBorder="1" applyAlignment="1">
      <alignment vertical="center" wrapText="1"/>
    </xf>
    <xf numFmtId="165" fontId="6" fillId="6" borderId="22" xfId="0" applyNumberFormat="1" applyFont="1" applyFill="1" applyBorder="1" applyAlignment="1">
      <alignment vertical="center" wrapText="1"/>
    </xf>
    <xf numFmtId="166" fontId="9" fillId="2" borderId="36" xfId="0" applyNumberFormat="1" applyFont="1" applyFill="1" applyBorder="1" applyAlignment="1">
      <alignment vertical="center" wrapText="1"/>
    </xf>
    <xf numFmtId="169" fontId="4" fillId="5" borderId="7" xfId="0" applyNumberFormat="1" applyFont="1" applyFill="1" applyBorder="1" applyAlignment="1">
      <alignment vertical="center" wrapText="1"/>
    </xf>
    <xf numFmtId="169" fontId="6" fillId="2" borderId="16" xfId="0" applyNumberFormat="1" applyFont="1" applyFill="1" applyBorder="1" applyAlignment="1">
      <alignment vertical="center" wrapText="1"/>
    </xf>
    <xf numFmtId="169" fontId="6" fillId="2" borderId="17" xfId="0" applyNumberFormat="1" applyFont="1" applyFill="1" applyBorder="1" applyAlignment="1">
      <alignment vertical="center" wrapText="1"/>
    </xf>
    <xf numFmtId="169" fontId="6" fillId="2" borderId="20" xfId="0" applyNumberFormat="1" applyFont="1" applyFill="1" applyBorder="1" applyAlignment="1">
      <alignment vertical="center" wrapText="1"/>
    </xf>
    <xf numFmtId="169" fontId="6" fillId="2" borderId="21" xfId="0" applyNumberFormat="1" applyFont="1" applyFill="1" applyBorder="1" applyAlignment="1">
      <alignment vertical="center" wrapText="1"/>
    </xf>
    <xf numFmtId="169" fontId="6" fillId="2" borderId="25" xfId="0" applyNumberFormat="1" applyFont="1" applyFill="1" applyBorder="1" applyAlignment="1">
      <alignment vertical="center" wrapText="1"/>
    </xf>
    <xf numFmtId="169" fontId="6" fillId="2" borderId="26" xfId="0" applyNumberFormat="1" applyFont="1" applyFill="1" applyBorder="1" applyAlignment="1">
      <alignment vertical="center" wrapText="1"/>
    </xf>
    <xf numFmtId="169" fontId="6" fillId="0" borderId="20" xfId="0" applyNumberFormat="1" applyFont="1" applyBorder="1" applyAlignment="1">
      <alignment vertical="center" wrapText="1"/>
    </xf>
    <xf numFmtId="169" fontId="6" fillId="0" borderId="21" xfId="0" applyNumberFormat="1" applyFont="1" applyBorder="1" applyAlignment="1">
      <alignment vertical="center" wrapText="1"/>
    </xf>
    <xf numFmtId="169" fontId="6" fillId="0" borderId="37" xfId="0" applyNumberFormat="1" applyFont="1" applyBorder="1" applyAlignment="1">
      <alignment vertical="center" wrapText="1"/>
    </xf>
    <xf numFmtId="169" fontId="6" fillId="0" borderId="40" xfId="0" applyNumberFormat="1" applyFont="1" applyBorder="1" applyAlignment="1">
      <alignment vertical="center" wrapText="1"/>
    </xf>
    <xf numFmtId="169" fontId="6" fillId="0" borderId="47" xfId="0" applyNumberFormat="1" applyFont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169" fontId="9" fillId="2" borderId="40" xfId="0" applyNumberFormat="1" applyFont="1" applyFill="1" applyBorder="1" applyAlignment="1">
      <alignment vertical="center" wrapText="1"/>
    </xf>
    <xf numFmtId="169" fontId="9" fillId="2" borderId="37" xfId="0" applyNumberFormat="1" applyFont="1" applyFill="1" applyBorder="1" applyAlignment="1">
      <alignment vertical="center" wrapText="1"/>
    </xf>
    <xf numFmtId="169" fontId="9" fillId="2" borderId="41" xfId="0" applyNumberFormat="1" applyFont="1" applyFill="1" applyBorder="1" applyAlignment="1">
      <alignment vertical="center" wrapText="1"/>
    </xf>
    <xf numFmtId="0" fontId="11" fillId="2" borderId="25" xfId="0" applyFont="1" applyFill="1" applyBorder="1" applyAlignment="1">
      <alignment vertical="center" wrapText="1"/>
    </xf>
    <xf numFmtId="166" fontId="9" fillId="2" borderId="43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68" fontId="0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65" fontId="6" fillId="2" borderId="25" xfId="0" applyNumberFormat="1" applyFont="1" applyFill="1" applyBorder="1" applyAlignment="1">
      <alignment vertical="center" wrapText="1"/>
    </xf>
    <xf numFmtId="167" fontId="6" fillId="0" borderId="20" xfId="0" applyNumberFormat="1" applyFont="1" applyBorder="1" applyAlignment="1">
      <alignment vertical="center" wrapText="1"/>
    </xf>
    <xf numFmtId="167" fontId="6" fillId="0" borderId="21" xfId="0" applyNumberFormat="1" applyFont="1" applyBorder="1" applyAlignment="1">
      <alignment vertical="center" wrapText="1"/>
    </xf>
    <xf numFmtId="167" fontId="6" fillId="0" borderId="40" xfId="0" applyNumberFormat="1" applyFont="1" applyBorder="1" applyAlignment="1">
      <alignment vertical="center" wrapText="1"/>
    </xf>
    <xf numFmtId="169" fontId="6" fillId="0" borderId="15" xfId="0" applyNumberFormat="1" applyFont="1" applyBorder="1" applyAlignment="1">
      <alignment vertical="center" wrapText="1"/>
    </xf>
    <xf numFmtId="167" fontId="6" fillId="0" borderId="39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5" fontId="4" fillId="7" borderId="7" xfId="0" applyNumberFormat="1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166" fontId="4" fillId="7" borderId="7" xfId="0" applyNumberFormat="1" applyFont="1" applyFill="1" applyBorder="1" applyAlignment="1">
      <alignment vertical="center" wrapText="1"/>
    </xf>
    <xf numFmtId="166" fontId="4" fillId="7" borderId="10" xfId="0" applyNumberFormat="1" applyFont="1" applyFill="1" applyBorder="1" applyAlignment="1">
      <alignment vertical="center" wrapText="1"/>
    </xf>
    <xf numFmtId="166" fontId="4" fillId="7" borderId="13" xfId="0" applyNumberFormat="1" applyFont="1" applyFill="1" applyBorder="1" applyAlignment="1">
      <alignment vertical="center" wrapText="1"/>
    </xf>
    <xf numFmtId="167" fontId="4" fillId="7" borderId="7" xfId="0" applyNumberFormat="1" applyFont="1" applyFill="1" applyBorder="1" applyAlignment="1">
      <alignment vertical="center" wrapText="1"/>
    </xf>
    <xf numFmtId="168" fontId="4" fillId="7" borderId="7" xfId="0" applyNumberFormat="1" applyFont="1" applyFill="1" applyBorder="1" applyAlignment="1">
      <alignment vertical="center" wrapText="1"/>
    </xf>
    <xf numFmtId="165" fontId="4" fillId="7" borderId="10" xfId="0" applyNumberFormat="1" applyFont="1" applyFill="1" applyBorder="1" applyAlignment="1">
      <alignment vertical="center" wrapText="1"/>
    </xf>
    <xf numFmtId="4" fontId="4" fillId="7" borderId="10" xfId="0" applyNumberFormat="1" applyFont="1" applyFill="1" applyBorder="1" applyAlignment="1">
      <alignment vertical="center" wrapText="1"/>
    </xf>
    <xf numFmtId="3" fontId="4" fillId="7" borderId="10" xfId="0" applyNumberFormat="1" applyFont="1" applyFill="1" applyBorder="1" applyAlignment="1">
      <alignment vertical="center" wrapText="1"/>
    </xf>
    <xf numFmtId="3" fontId="4" fillId="7" borderId="7" xfId="0" applyNumberFormat="1" applyFont="1" applyFill="1" applyBorder="1" applyAlignment="1">
      <alignment vertical="center" wrapText="1"/>
    </xf>
    <xf numFmtId="165" fontId="4" fillId="7" borderId="13" xfId="0" applyNumberFormat="1" applyFont="1" applyFill="1" applyBorder="1" applyAlignment="1">
      <alignment vertical="center" wrapText="1"/>
    </xf>
    <xf numFmtId="4" fontId="4" fillId="7" borderId="7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7" fontId="9" fillId="2" borderId="25" xfId="0" applyNumberFormat="1" applyFont="1" applyFill="1" applyBorder="1" applyAlignment="1">
      <alignment vertical="center" wrapText="1"/>
    </xf>
    <xf numFmtId="168" fontId="6" fillId="2" borderId="35" xfId="0" applyNumberFormat="1" applyFont="1" applyFill="1" applyBorder="1" applyAlignment="1">
      <alignment vertical="center" wrapText="1"/>
    </xf>
    <xf numFmtId="167" fontId="6" fillId="2" borderId="38" xfId="0" applyNumberFormat="1" applyFont="1" applyFill="1" applyBorder="1" applyAlignment="1">
      <alignment vertical="center" wrapText="1"/>
    </xf>
    <xf numFmtId="165" fontId="9" fillId="2" borderId="20" xfId="0" applyNumberFormat="1" applyFont="1" applyFill="1" applyBorder="1" applyAlignment="1">
      <alignment vertical="center" wrapText="1"/>
    </xf>
    <xf numFmtId="167" fontId="6" fillId="2" borderId="36" xfId="0" applyNumberFormat="1" applyFont="1" applyFill="1" applyBorder="1" applyAlignment="1">
      <alignment vertical="center" wrapText="1"/>
    </xf>
    <xf numFmtId="167" fontId="9" fillId="2" borderId="46" xfId="0" applyNumberFormat="1" applyFont="1" applyFill="1" applyBorder="1" applyAlignment="1">
      <alignment vertical="center" wrapText="1"/>
    </xf>
    <xf numFmtId="167" fontId="6" fillId="2" borderId="24" xfId="0" applyNumberFormat="1" applyFont="1" applyFill="1" applyBorder="1" applyAlignment="1">
      <alignment vertical="center" wrapText="1"/>
    </xf>
    <xf numFmtId="167" fontId="6" fillId="0" borderId="35" xfId="0" applyNumberFormat="1" applyFont="1" applyBorder="1" applyAlignment="1">
      <alignment vertical="center" wrapText="1"/>
    </xf>
    <xf numFmtId="167" fontId="6" fillId="0" borderId="17" xfId="0" applyNumberFormat="1" applyFont="1" applyBorder="1" applyAlignment="1">
      <alignment vertical="center" wrapText="1"/>
    </xf>
    <xf numFmtId="167" fontId="6" fillId="0" borderId="44" xfId="0" applyNumberFormat="1" applyFont="1" applyBorder="1" applyAlignment="1">
      <alignment vertical="center" wrapText="1"/>
    </xf>
    <xf numFmtId="167" fontId="6" fillId="0" borderId="37" xfId="0" applyNumberFormat="1" applyFont="1" applyBorder="1" applyAlignment="1">
      <alignment vertical="center" wrapText="1"/>
    </xf>
    <xf numFmtId="167" fontId="6" fillId="0" borderId="36" xfId="0" applyNumberFormat="1" applyFont="1" applyBorder="1" applyAlignment="1">
      <alignment vertical="center" wrapText="1"/>
    </xf>
    <xf numFmtId="167" fontId="6" fillId="0" borderId="34" xfId="0" applyNumberFormat="1" applyFont="1" applyBorder="1" applyAlignment="1">
      <alignment vertical="center" wrapText="1"/>
    </xf>
    <xf numFmtId="167" fontId="6" fillId="0" borderId="16" xfId="0" applyNumberFormat="1" applyFont="1" applyBorder="1" applyAlignment="1">
      <alignment vertical="center" wrapText="1"/>
    </xf>
    <xf numFmtId="167" fontId="4" fillId="5" borderId="14" xfId="0" applyNumberFormat="1" applyFont="1" applyFill="1" applyBorder="1" applyAlignment="1">
      <alignment vertical="center" wrapText="1"/>
    </xf>
    <xf numFmtId="167" fontId="4" fillId="5" borderId="10" xfId="0" applyNumberFormat="1" applyFont="1" applyFill="1" applyBorder="1" applyAlignment="1">
      <alignment vertical="center" wrapText="1"/>
    </xf>
    <xf numFmtId="167" fontId="4" fillId="5" borderId="13" xfId="0" applyNumberFormat="1" applyFont="1" applyFill="1" applyBorder="1" applyAlignment="1">
      <alignment vertical="center" wrapText="1"/>
    </xf>
    <xf numFmtId="167" fontId="6" fillId="0" borderId="15" xfId="0" applyNumberFormat="1" applyFont="1" applyBorder="1" applyAlignment="1">
      <alignment vertical="center" wrapText="1"/>
    </xf>
    <xf numFmtId="167" fontId="6" fillId="0" borderId="0" xfId="0" applyNumberFormat="1" applyFont="1" applyBorder="1" applyAlignment="1">
      <alignment vertical="center" wrapText="1"/>
    </xf>
    <xf numFmtId="167" fontId="6" fillId="0" borderId="47" xfId="0" applyNumberFormat="1" applyFont="1" applyBorder="1" applyAlignment="1">
      <alignment vertical="center" wrapText="1"/>
    </xf>
    <xf numFmtId="167" fontId="6" fillId="0" borderId="22" xfId="0" applyNumberFormat="1" applyFont="1" applyBorder="1" applyAlignment="1">
      <alignment vertical="center" wrapText="1"/>
    </xf>
    <xf numFmtId="167" fontId="6" fillId="0" borderId="41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168" fontId="11" fillId="3" borderId="7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8" xfId="0" applyFont="1" applyBorder="1" applyAlignment="1"/>
    <xf numFmtId="0" fontId="0" fillId="0" borderId="15" xfId="0" applyBorder="1" applyAlignment="1"/>
    <xf numFmtId="0" fontId="0" fillId="0" borderId="36" xfId="0" applyBorder="1" applyAlignment="1"/>
    <xf numFmtId="0" fontId="0" fillId="0" borderId="4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Процентный 2" xfId="3" xr:uid="{00000000-0005-0000-0000-000003000000}"/>
    <cellStyle name="Процентный 3" xfId="4" xr:uid="{00000000-0005-0000-0000-000004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Z81"/>
  <sheetViews>
    <sheetView tabSelected="1" view="pageBreakPreview" zoomScale="110" zoomScaleNormal="100" zoomScaleSheetLayoutView="110" zoomScalePageLayoutView="110" workbookViewId="0">
      <pane ySplit="6" topLeftCell="A7" activePane="bottomLeft" state="frozen"/>
      <selection pane="bottomLeft" activeCell="K91" sqref="K91"/>
    </sheetView>
  </sheetViews>
  <sheetFormatPr defaultColWidth="8.7109375" defaultRowHeight="15" outlineLevelRow="2" x14ac:dyDescent="0.25"/>
  <cols>
    <col min="1" max="1" width="4.42578125" customWidth="1"/>
    <col min="2" max="2" width="24.28515625" style="1" customWidth="1"/>
    <col min="3" max="3" width="11.140625" style="1" hidden="1" customWidth="1"/>
    <col min="4" max="4" width="10.85546875" style="1" hidden="1" customWidth="1"/>
    <col min="5" max="5" width="10.140625" style="1" hidden="1" customWidth="1"/>
    <col min="6" max="6" width="9.5703125" style="2" hidden="1" customWidth="1"/>
    <col min="7" max="7" width="10.140625" style="1" customWidth="1"/>
    <col min="8" max="8" width="9.28515625" style="1" customWidth="1"/>
    <col min="9" max="9" width="9.140625" style="1" customWidth="1"/>
    <col min="10" max="10" width="11.85546875" style="3" bestFit="1" customWidth="1"/>
    <col min="11" max="11" width="9" style="187" customWidth="1"/>
    <col min="12" max="12" width="8.5703125" style="1" customWidth="1"/>
    <col min="13" max="13" width="14" style="4" customWidth="1"/>
    <col min="14" max="14" width="12.85546875" style="4" customWidth="1"/>
    <col min="15" max="15" width="8.140625" style="1" customWidth="1"/>
    <col min="16" max="16" width="6.7109375" customWidth="1"/>
    <col min="17" max="17" width="8.5703125" customWidth="1"/>
    <col min="18" max="18" width="9" customWidth="1"/>
  </cols>
  <sheetData>
    <row r="1" spans="1:26" ht="37.5" customHeight="1" thickBot="1" x14ac:dyDescent="0.3">
      <c r="A1" s="276" t="s">
        <v>110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2" spans="1:26" ht="17.25" customHeight="1" thickBot="1" x14ac:dyDescent="0.3">
      <c r="A2" s="237"/>
      <c r="B2" s="237"/>
      <c r="C2" s="252"/>
      <c r="D2" s="252"/>
      <c r="E2" s="252"/>
      <c r="F2" s="252"/>
      <c r="G2" s="252"/>
      <c r="H2" s="252"/>
      <c r="I2" s="252"/>
      <c r="J2" s="237"/>
      <c r="K2" s="237"/>
      <c r="L2" s="237"/>
      <c r="M2" s="237"/>
      <c r="N2" s="237"/>
      <c r="O2" s="252"/>
      <c r="P2" s="283" t="s">
        <v>105</v>
      </c>
      <c r="Q2" s="284"/>
      <c r="R2" s="284"/>
    </row>
    <row r="3" spans="1:26" s="6" customFormat="1" ht="28.5" customHeight="1" thickBot="1" x14ac:dyDescent="0.25">
      <c r="A3" s="277" t="s">
        <v>2</v>
      </c>
      <c r="B3" s="278" t="s">
        <v>3</v>
      </c>
      <c r="C3" s="279" t="s">
        <v>4</v>
      </c>
      <c r="D3" s="279"/>
      <c r="E3" s="279"/>
      <c r="F3" s="279"/>
      <c r="G3" s="280" t="s">
        <v>103</v>
      </c>
      <c r="H3" s="280"/>
      <c r="I3" s="280"/>
      <c r="J3" s="281" t="s">
        <v>111</v>
      </c>
      <c r="K3" s="282" t="s">
        <v>106</v>
      </c>
      <c r="L3" s="278" t="s">
        <v>0</v>
      </c>
      <c r="M3" s="278"/>
      <c r="N3" s="278"/>
      <c r="O3" s="279" t="s">
        <v>7</v>
      </c>
      <c r="P3" s="279"/>
      <c r="Q3" s="279"/>
      <c r="R3" s="279"/>
    </row>
    <row r="4" spans="1:26" s="6" customFormat="1" ht="63.75" customHeight="1" thickBot="1" x14ac:dyDescent="0.25">
      <c r="A4" s="277"/>
      <c r="B4" s="278"/>
      <c r="C4" s="7" t="s">
        <v>1</v>
      </c>
      <c r="D4" s="7" t="s">
        <v>8</v>
      </c>
      <c r="E4" s="166" t="s">
        <v>9</v>
      </c>
      <c r="F4" s="8" t="s">
        <v>10</v>
      </c>
      <c r="G4" s="166" t="s">
        <v>1</v>
      </c>
      <c r="H4" s="166" t="s">
        <v>8</v>
      </c>
      <c r="I4" s="9" t="s">
        <v>9</v>
      </c>
      <c r="J4" s="281"/>
      <c r="K4" s="282"/>
      <c r="L4" s="7" t="s">
        <v>11</v>
      </c>
      <c r="M4" s="253" t="s">
        <v>107</v>
      </c>
      <c r="N4" s="253" t="s">
        <v>108</v>
      </c>
      <c r="O4" s="7" t="s">
        <v>12</v>
      </c>
      <c r="P4" s="166" t="s">
        <v>13</v>
      </c>
      <c r="Q4" s="253" t="s">
        <v>109</v>
      </c>
      <c r="R4" s="166" t="s">
        <v>14</v>
      </c>
    </row>
    <row r="5" spans="1:26" s="6" customFormat="1" ht="13.5" thickBo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166">
        <v>3</v>
      </c>
      <c r="H5" s="166">
        <v>4</v>
      </c>
      <c r="I5" s="8">
        <v>5</v>
      </c>
      <c r="J5" s="7">
        <v>6</v>
      </c>
      <c r="K5" s="189">
        <v>7</v>
      </c>
      <c r="L5" s="7">
        <v>8</v>
      </c>
      <c r="M5" s="12">
        <v>9</v>
      </c>
      <c r="N5" s="7">
        <v>10</v>
      </c>
      <c r="O5" s="7">
        <v>11</v>
      </c>
      <c r="P5" s="7">
        <v>12</v>
      </c>
      <c r="Q5" s="7">
        <v>13</v>
      </c>
      <c r="R5" s="166">
        <v>14</v>
      </c>
    </row>
    <row r="6" spans="1:26" s="6" customFormat="1" ht="13.5" thickBot="1" x14ac:dyDescent="0.25">
      <c r="A6" s="239"/>
      <c r="B6" s="240" t="s">
        <v>15</v>
      </c>
      <c r="C6" s="241">
        <f>C7+C13+C21+C29+C33+C40+C44+C51+C55+C61</f>
        <v>25973.959999999995</v>
      </c>
      <c r="D6" s="242">
        <f>D7+D13+D21+D29+D33+D40+D44+D51+D55+D61</f>
        <v>21014.59</v>
      </c>
      <c r="E6" s="241">
        <f>E7+E13+E21+E29+E33+E40+E44+E51+E55+E61</f>
        <v>3221.7400000000007</v>
      </c>
      <c r="F6" s="243">
        <f>F7+F13+F21+F29+F33+F40+F44+F51+F55+F61</f>
        <v>1737.63</v>
      </c>
      <c r="G6" s="241">
        <f>G7+G13+G21+G29+G33+G40+G44+G51+G55+G61</f>
        <v>28024.495999999999</v>
      </c>
      <c r="H6" s="244">
        <f>H7+H13+H21+H29+H33+H40+H44+H51+H55+H61+H67</f>
        <v>24081.11</v>
      </c>
      <c r="I6" s="244">
        <f>I7+I13+I21+I29+I33+I40+I44+I51+I55+I61+I67</f>
        <v>3943.3839999999996</v>
      </c>
      <c r="J6" s="241">
        <f>J7+J13+J21+J29+J33+J40+J44+J51+J55+J61+J67+J71</f>
        <v>7376.0500000000011</v>
      </c>
      <c r="K6" s="245">
        <f>J6/G6*100</f>
        <v>26.320009466004318</v>
      </c>
      <c r="L6" s="246">
        <f>L7+L13+L21+L29+L33+L40+L44+L51+L55+L61+L67</f>
        <v>4444.4600000000009</v>
      </c>
      <c r="M6" s="238">
        <f>L6/J6*100</f>
        <v>60.255285688139317</v>
      </c>
      <c r="N6" s="247">
        <f>L6/G6*100</f>
        <v>15.859196896886212</v>
      </c>
      <c r="O6" s="248">
        <f>O7+O13+O21+O29+O33+O40+O44+O51+O55+O61</f>
        <v>715</v>
      </c>
      <c r="P6" s="249">
        <f>P7+P13+P21+P29+P33+P40+P44+P51+P55+P61</f>
        <v>371</v>
      </c>
      <c r="Q6" s="250">
        <f t="shared" ref="Q6:Q42" si="0">P6/O6*100</f>
        <v>51.888111888111887</v>
      </c>
      <c r="R6" s="251">
        <f>R7+R13+R21+R29+R33+R40+R44+R51+R55+R61</f>
        <v>15778.816000000003</v>
      </c>
    </row>
    <row r="7" spans="1:26" s="19" customFormat="1" ht="14.25" customHeight="1" thickBot="1" x14ac:dyDescent="0.25">
      <c r="A7" s="13" t="s">
        <v>16</v>
      </c>
      <c r="B7" s="14" t="s">
        <v>17</v>
      </c>
      <c r="C7" s="15">
        <f>C8+C9+C10+C11+C12</f>
        <v>11982</v>
      </c>
      <c r="D7" s="15">
        <f t="shared" ref="D7:J7" si="1">D8+D9+D10+D11+D12</f>
        <v>10403.42</v>
      </c>
      <c r="E7" s="15">
        <f t="shared" si="1"/>
        <v>1425.18</v>
      </c>
      <c r="F7" s="15">
        <f t="shared" si="1"/>
        <v>153.4</v>
      </c>
      <c r="G7" s="167">
        <f>G8+G9+G10+G11+G12</f>
        <v>11853.839999999998</v>
      </c>
      <c r="H7" s="167">
        <f t="shared" si="1"/>
        <v>10428.41</v>
      </c>
      <c r="I7" s="56">
        <f t="shared" si="1"/>
        <v>1425.43</v>
      </c>
      <c r="J7" s="15">
        <f t="shared" si="1"/>
        <v>4140.05</v>
      </c>
      <c r="K7" s="179">
        <f>J7/G7*100</f>
        <v>34.92581306985754</v>
      </c>
      <c r="L7" s="14">
        <f>L8+L9+L10+L11+L12</f>
        <v>3136.67</v>
      </c>
      <c r="M7" s="16">
        <f>L7/J7*100</f>
        <v>75.764060820521493</v>
      </c>
      <c r="N7" s="16">
        <f>L7/G7*100</f>
        <v>26.461214256308509</v>
      </c>
      <c r="O7" s="17">
        <f>O8+O9+O10+O11+O12</f>
        <v>168</v>
      </c>
      <c r="P7" s="17">
        <f>P8+P9+P10+P11+P12</f>
        <v>64</v>
      </c>
      <c r="Q7" s="16">
        <f t="shared" si="0"/>
        <v>38.095238095238095</v>
      </c>
      <c r="R7" s="18">
        <f>R8+R9+R10+R11+R12</f>
        <v>7556.82</v>
      </c>
    </row>
    <row r="8" spans="1:26" s="19" customFormat="1" ht="36" customHeight="1" outlineLevel="1" x14ac:dyDescent="0.2">
      <c r="A8" s="20"/>
      <c r="B8" s="21" t="s">
        <v>18</v>
      </c>
      <c r="C8" s="62">
        <f>SUM(D8:F8)</f>
        <v>3999.4700000000003</v>
      </c>
      <c r="D8" s="25">
        <v>3846.07</v>
      </c>
      <c r="E8" s="23">
        <v>0</v>
      </c>
      <c r="F8" s="22">
        <v>153.4</v>
      </c>
      <c r="G8" s="128">
        <f>SUM(H8:I8)</f>
        <v>3846.07</v>
      </c>
      <c r="H8" s="128">
        <v>3846.07</v>
      </c>
      <c r="I8" s="150">
        <f>E8</f>
        <v>0</v>
      </c>
      <c r="J8" s="25">
        <v>1644.47</v>
      </c>
      <c r="K8" s="180">
        <f>J8/G8*100</f>
        <v>42.757152105915907</v>
      </c>
      <c r="L8" s="65">
        <v>1644.02</v>
      </c>
      <c r="M8" s="26">
        <f>L8/J8*100</f>
        <v>99.972635560393314</v>
      </c>
      <c r="N8" s="26">
        <f>L8/G8*100</f>
        <v>42.745451850850344</v>
      </c>
      <c r="O8" s="28">
        <v>0</v>
      </c>
      <c r="P8" s="29">
        <v>0</v>
      </c>
      <c r="Q8" s="39">
        <v>0</v>
      </c>
      <c r="R8" s="30">
        <v>0</v>
      </c>
    </row>
    <row r="9" spans="1:26" s="19" customFormat="1" ht="61.5" customHeight="1" outlineLevel="1" x14ac:dyDescent="0.2">
      <c r="A9" s="20"/>
      <c r="B9" s="31" t="s">
        <v>19</v>
      </c>
      <c r="C9" s="33">
        <f>SUM(D9:F9)</f>
        <v>7721.07</v>
      </c>
      <c r="D9" s="36">
        <v>6308.91</v>
      </c>
      <c r="E9" s="33">
        <v>1412.16</v>
      </c>
      <c r="F9" s="35">
        <v>0</v>
      </c>
      <c r="G9" s="128">
        <f>SUM(H9:I9)</f>
        <v>7721.07</v>
      </c>
      <c r="H9" s="129">
        <v>6308.91</v>
      </c>
      <c r="I9" s="151">
        <v>1412.16</v>
      </c>
      <c r="J9" s="36">
        <v>2495.58</v>
      </c>
      <c r="K9" s="103">
        <f>J9/G9*100</f>
        <v>32.321685983937456</v>
      </c>
      <c r="L9" s="41">
        <v>1492.65</v>
      </c>
      <c r="M9" s="26">
        <f>L9/J9*100</f>
        <v>59.811747168994792</v>
      </c>
      <c r="N9" s="26">
        <f>L9/G9*100</f>
        <v>19.332165101469098</v>
      </c>
      <c r="O9" s="28">
        <v>109</v>
      </c>
      <c r="P9" s="39">
        <v>57</v>
      </c>
      <c r="Q9" s="39">
        <f t="shared" si="0"/>
        <v>52.293577981651374</v>
      </c>
      <c r="R9" s="40">
        <v>7354.96</v>
      </c>
    </row>
    <row r="10" spans="1:26" s="19" customFormat="1" ht="21.75" customHeight="1" outlineLevel="1" x14ac:dyDescent="0.2">
      <c r="A10" s="20"/>
      <c r="B10" s="31" t="s">
        <v>96</v>
      </c>
      <c r="C10" s="77">
        <f>SUM(D10:F10)</f>
        <v>54.959999999999994</v>
      </c>
      <c r="D10" s="36">
        <v>54.41</v>
      </c>
      <c r="E10" s="33">
        <v>0.55000000000000004</v>
      </c>
      <c r="F10" s="35">
        <v>0</v>
      </c>
      <c r="G10" s="128">
        <f>SUM(H10:I10)</f>
        <v>54.959999999999994</v>
      </c>
      <c r="H10" s="129">
        <v>54.41</v>
      </c>
      <c r="I10" s="151">
        <v>0.55000000000000004</v>
      </c>
      <c r="J10" s="32">
        <v>0</v>
      </c>
      <c r="K10" s="32">
        <f>J10/G10*100</f>
        <v>0</v>
      </c>
      <c r="L10" s="32">
        <v>0</v>
      </c>
      <c r="M10" s="26">
        <v>0</v>
      </c>
      <c r="N10" s="26">
        <f>L10/G10*100</f>
        <v>0</v>
      </c>
      <c r="O10" s="28">
        <v>53</v>
      </c>
      <c r="P10" s="39">
        <v>3</v>
      </c>
      <c r="Q10" s="42">
        <f t="shared" si="0"/>
        <v>5.6603773584905666</v>
      </c>
      <c r="R10" s="43">
        <v>0.11</v>
      </c>
    </row>
    <row r="11" spans="1:26" s="19" customFormat="1" ht="39.75" customHeight="1" outlineLevel="1" x14ac:dyDescent="0.2">
      <c r="A11" s="20"/>
      <c r="B11" s="31" t="s">
        <v>20</v>
      </c>
      <c r="C11" s="34">
        <f>SUM(D11:F11)</f>
        <v>0</v>
      </c>
      <c r="D11" s="32">
        <v>0</v>
      </c>
      <c r="E11" s="33">
        <v>0</v>
      </c>
      <c r="F11" s="35">
        <v>0</v>
      </c>
      <c r="G11" s="182">
        <v>0</v>
      </c>
      <c r="H11" s="183">
        <v>0</v>
      </c>
      <c r="I11" s="255">
        <v>0</v>
      </c>
      <c r="J11" s="32">
        <v>0</v>
      </c>
      <c r="K11" s="32">
        <v>0</v>
      </c>
      <c r="L11" s="32">
        <v>0</v>
      </c>
      <c r="M11" s="26">
        <v>0</v>
      </c>
      <c r="N11" s="26">
        <v>0</v>
      </c>
      <c r="O11" s="28">
        <v>0</v>
      </c>
      <c r="P11" s="39">
        <v>0</v>
      </c>
      <c r="Q11" s="42">
        <v>0</v>
      </c>
      <c r="R11" s="44">
        <v>0</v>
      </c>
    </row>
    <row r="12" spans="1:26" s="19" customFormat="1" ht="24" customHeight="1" outlineLevel="1" thickBot="1" x14ac:dyDescent="0.25">
      <c r="A12" s="20"/>
      <c r="B12" s="224" t="s">
        <v>99</v>
      </c>
      <c r="C12" s="48">
        <f>SUM(D12:F12)</f>
        <v>206.5</v>
      </c>
      <c r="D12" s="46">
        <v>194.03</v>
      </c>
      <c r="E12" s="47">
        <v>12.47</v>
      </c>
      <c r="F12" s="159">
        <v>0</v>
      </c>
      <c r="G12" s="128">
        <f>SUM(H12:I12)</f>
        <v>231.74</v>
      </c>
      <c r="H12" s="130">
        <v>219.02</v>
      </c>
      <c r="I12" s="152">
        <v>12.72</v>
      </c>
      <c r="J12" s="46">
        <v>0</v>
      </c>
      <c r="K12" s="32">
        <f>J12/G12*100</f>
        <v>0</v>
      </c>
      <c r="L12" s="254">
        <v>0</v>
      </c>
      <c r="M12" s="26">
        <v>0</v>
      </c>
      <c r="N12" s="26">
        <f>L12/G12*100</f>
        <v>0</v>
      </c>
      <c r="O12" s="28">
        <v>6</v>
      </c>
      <c r="P12" s="51">
        <v>4</v>
      </c>
      <c r="Q12" s="42">
        <f t="shared" si="0"/>
        <v>66.666666666666657</v>
      </c>
      <c r="R12" s="52">
        <v>201.75</v>
      </c>
    </row>
    <row r="13" spans="1:26" s="6" customFormat="1" ht="15" customHeight="1" thickBot="1" x14ac:dyDescent="0.25">
      <c r="A13" s="13" t="s">
        <v>21</v>
      </c>
      <c r="B13" s="53" t="s">
        <v>22</v>
      </c>
      <c r="C13" s="55">
        <f>C14+C15+C16+C17+C18+C19+C20</f>
        <v>5127.93</v>
      </c>
      <c r="D13" s="15">
        <f t="shared" ref="D13:J13" si="2">D14+D15+D16+D17+D18+D19+D20</f>
        <v>3430.3199999999997</v>
      </c>
      <c r="E13" s="15">
        <f t="shared" si="2"/>
        <v>216.2</v>
      </c>
      <c r="F13" s="15">
        <f t="shared" si="2"/>
        <v>1481.41</v>
      </c>
      <c r="G13" s="55">
        <f>G14+G15+G16+G17+G18+G19+G20</f>
        <v>3646.52</v>
      </c>
      <c r="H13" s="55">
        <f t="shared" si="2"/>
        <v>3430.3199999999997</v>
      </c>
      <c r="I13" s="153">
        <f t="shared" si="2"/>
        <v>216.2</v>
      </c>
      <c r="J13" s="55">
        <f t="shared" si="2"/>
        <v>126.57</v>
      </c>
      <c r="K13" s="181">
        <f t="shared" ref="K13:K19" si="3">J13/G13*100</f>
        <v>3.4709805513201624</v>
      </c>
      <c r="L13" s="14">
        <f>L14+L15+L16+L17+L18+L19+L20</f>
        <v>123.24</v>
      </c>
      <c r="M13" s="194">
        <f>L13/J13*100</f>
        <v>97.369044797345339</v>
      </c>
      <c r="N13" s="195">
        <f>L13/G13*100</f>
        <v>3.3796606079220735</v>
      </c>
      <c r="O13" s="58">
        <f>O14+O15+O16+O17+O18+O19+O20</f>
        <v>68</v>
      </c>
      <c r="P13" s="58">
        <f>P14+P15+P16+P17+P18+P19+P20</f>
        <v>14</v>
      </c>
      <c r="Q13" s="59">
        <f t="shared" si="0"/>
        <v>20.588235294117645</v>
      </c>
      <c r="R13" s="60">
        <f>R14+R15+R16+R17+R18+R19+R20</f>
        <v>390.59000000000003</v>
      </c>
      <c r="U13" s="6" t="s">
        <v>23</v>
      </c>
      <c r="V13" s="6" t="s">
        <v>23</v>
      </c>
      <c r="W13" s="6" t="s">
        <v>23</v>
      </c>
      <c r="X13" s="6" t="s">
        <v>23</v>
      </c>
      <c r="Y13" s="6" t="s">
        <v>23</v>
      </c>
      <c r="Z13" s="6" t="s">
        <v>23</v>
      </c>
    </row>
    <row r="14" spans="1:26" s="19" customFormat="1" ht="42.75" customHeight="1" outlineLevel="1" x14ac:dyDescent="0.2">
      <c r="A14" s="61"/>
      <c r="B14" s="21" t="s">
        <v>24</v>
      </c>
      <c r="C14" s="62">
        <f t="shared" ref="C14:C20" si="4">SUM(D14:F14)</f>
        <v>696.57999999999993</v>
      </c>
      <c r="D14" s="25">
        <v>667.4</v>
      </c>
      <c r="E14" s="62">
        <v>29.18</v>
      </c>
      <c r="F14" s="64">
        <v>0</v>
      </c>
      <c r="G14" s="62">
        <f>H14+I14</f>
        <v>696.57999999999993</v>
      </c>
      <c r="H14" s="62">
        <v>667.4</v>
      </c>
      <c r="I14" s="154">
        <v>29.18</v>
      </c>
      <c r="J14" s="22">
        <v>50</v>
      </c>
      <c r="K14" s="182">
        <f t="shared" si="3"/>
        <v>7.1779264406098369</v>
      </c>
      <c r="L14" s="196">
        <v>50</v>
      </c>
      <c r="M14" s="206">
        <f t="shared" ref="M14:M15" si="5">L14/J14*100</f>
        <v>100</v>
      </c>
      <c r="N14" s="199">
        <f t="shared" ref="N14:N17" si="6">L14/G14*100</f>
        <v>7.1779264406098369</v>
      </c>
      <c r="O14" s="201">
        <v>15</v>
      </c>
      <c r="P14" s="205">
        <v>2</v>
      </c>
      <c r="Q14" s="202">
        <f t="shared" si="0"/>
        <v>13.333333333333334</v>
      </c>
      <c r="R14" s="68">
        <v>74.45</v>
      </c>
    </row>
    <row r="15" spans="1:26" s="19" customFormat="1" ht="38.25" outlineLevel="1" x14ac:dyDescent="0.2">
      <c r="A15" s="61"/>
      <c r="B15" s="31" t="s">
        <v>25</v>
      </c>
      <c r="C15" s="33">
        <f t="shared" si="4"/>
        <v>355.45000000000005</v>
      </c>
      <c r="D15" s="36">
        <v>352.54</v>
      </c>
      <c r="E15" s="33">
        <v>2.91</v>
      </c>
      <c r="F15" s="70">
        <v>0</v>
      </c>
      <c r="G15" s="33">
        <f>SUM(H15:I15)</f>
        <v>355.45000000000005</v>
      </c>
      <c r="H15" s="33">
        <v>352.54</v>
      </c>
      <c r="I15" s="111">
        <v>2.91</v>
      </c>
      <c r="J15" s="32">
        <v>58</v>
      </c>
      <c r="K15" s="183">
        <f t="shared" si="3"/>
        <v>16.317344211562805</v>
      </c>
      <c r="L15" s="197">
        <v>58</v>
      </c>
      <c r="M15" s="206">
        <f t="shared" si="5"/>
        <v>100</v>
      </c>
      <c r="N15" s="37">
        <f t="shared" si="6"/>
        <v>16.317344211562805</v>
      </c>
      <c r="O15" s="108">
        <v>34</v>
      </c>
      <c r="P15" s="71">
        <v>7</v>
      </c>
      <c r="Q15" s="203">
        <f t="shared" si="0"/>
        <v>20.588235294117645</v>
      </c>
      <c r="R15" s="73">
        <v>11.74</v>
      </c>
    </row>
    <row r="16" spans="1:26" s="19" customFormat="1" ht="38.25" outlineLevel="1" x14ac:dyDescent="0.2">
      <c r="A16" s="61"/>
      <c r="B16" s="31" t="s">
        <v>26</v>
      </c>
      <c r="C16" s="33">
        <f t="shared" si="4"/>
        <v>2076.94</v>
      </c>
      <c r="D16" s="36">
        <v>653.28</v>
      </c>
      <c r="E16" s="33">
        <v>132.91999999999999</v>
      </c>
      <c r="F16" s="64">
        <v>1290.74</v>
      </c>
      <c r="G16" s="33">
        <f>SUM(H16:I16)</f>
        <v>786.19999999999993</v>
      </c>
      <c r="H16" s="33">
        <v>653.28</v>
      </c>
      <c r="I16" s="111">
        <v>132.91999999999999</v>
      </c>
      <c r="J16" s="32">
        <v>0</v>
      </c>
      <c r="K16" s="33">
        <f t="shared" si="3"/>
        <v>0</v>
      </c>
      <c r="L16" s="77">
        <v>0</v>
      </c>
      <c r="M16" s="206">
        <v>0</v>
      </c>
      <c r="N16" s="71">
        <f t="shared" si="6"/>
        <v>0</v>
      </c>
      <c r="O16" s="108">
        <v>8</v>
      </c>
      <c r="P16" s="71">
        <v>0</v>
      </c>
      <c r="Q16" s="203">
        <f t="shared" si="0"/>
        <v>0</v>
      </c>
      <c r="R16" s="73">
        <v>0</v>
      </c>
    </row>
    <row r="17" spans="1:18" s="19" customFormat="1" ht="86.25" customHeight="1" outlineLevel="1" thickBot="1" x14ac:dyDescent="0.25">
      <c r="A17" s="61"/>
      <c r="B17" s="31" t="s">
        <v>27</v>
      </c>
      <c r="C17" s="33">
        <f t="shared" si="4"/>
        <v>411.33000000000004</v>
      </c>
      <c r="D17" s="36">
        <v>312.86</v>
      </c>
      <c r="E17" s="33">
        <v>16.47</v>
      </c>
      <c r="F17" s="36">
        <v>82</v>
      </c>
      <c r="G17" s="33">
        <f>SUM(H17:I17)</f>
        <v>329.33000000000004</v>
      </c>
      <c r="H17" s="33">
        <v>312.86</v>
      </c>
      <c r="I17" s="111">
        <v>16.47</v>
      </c>
      <c r="J17" s="32">
        <v>0</v>
      </c>
      <c r="K17" s="183">
        <f t="shared" si="3"/>
        <v>0</v>
      </c>
      <c r="L17" s="198">
        <v>0</v>
      </c>
      <c r="M17" s="206">
        <v>0</v>
      </c>
      <c r="N17" s="200">
        <f t="shared" si="6"/>
        <v>0</v>
      </c>
      <c r="O17" s="108">
        <v>4</v>
      </c>
      <c r="P17" s="172">
        <v>4</v>
      </c>
      <c r="Q17" s="203">
        <f t="shared" si="0"/>
        <v>100</v>
      </c>
      <c r="R17" s="40">
        <v>302.68</v>
      </c>
    </row>
    <row r="18" spans="1:18" s="80" customFormat="1" ht="63.75" outlineLevel="1" x14ac:dyDescent="0.2">
      <c r="A18" s="74"/>
      <c r="B18" s="75" t="s">
        <v>28</v>
      </c>
      <c r="C18" s="77">
        <f t="shared" si="4"/>
        <v>229.48</v>
      </c>
      <c r="D18" s="76">
        <v>207.25</v>
      </c>
      <c r="E18" s="77">
        <v>22.23</v>
      </c>
      <c r="F18" s="160">
        <v>0</v>
      </c>
      <c r="G18" s="33">
        <f>H18+I18</f>
        <v>229.48</v>
      </c>
      <c r="H18" s="77">
        <v>207.25</v>
      </c>
      <c r="I18" s="155">
        <v>22.23</v>
      </c>
      <c r="J18" s="76">
        <v>13.52</v>
      </c>
      <c r="K18" s="183">
        <f t="shared" si="3"/>
        <v>5.8915809656614959</v>
      </c>
      <c r="L18" s="65">
        <v>13.52</v>
      </c>
      <c r="M18" s="26">
        <f>L18/J18*100</f>
        <v>100</v>
      </c>
      <c r="N18" s="26">
        <f>L18/G18*100</f>
        <v>5.8915809656614959</v>
      </c>
      <c r="O18" s="78">
        <v>0</v>
      </c>
      <c r="P18" s="204">
        <v>0</v>
      </c>
      <c r="Q18" s="42">
        <v>0</v>
      </c>
      <c r="R18" s="79">
        <v>0</v>
      </c>
    </row>
    <row r="19" spans="1:18" s="19" customFormat="1" ht="76.5" outlineLevel="1" x14ac:dyDescent="0.2">
      <c r="A19" s="61"/>
      <c r="B19" s="31" t="s">
        <v>29</v>
      </c>
      <c r="C19" s="33">
        <f t="shared" si="4"/>
        <v>1358.15</v>
      </c>
      <c r="D19" s="36">
        <v>1236.99</v>
      </c>
      <c r="E19" s="33">
        <v>12.49</v>
      </c>
      <c r="F19" s="160">
        <v>108.67</v>
      </c>
      <c r="G19" s="33">
        <f>SUM(H19:I19)</f>
        <v>1249.48</v>
      </c>
      <c r="H19" s="33">
        <v>1236.99</v>
      </c>
      <c r="I19" s="111">
        <v>12.49</v>
      </c>
      <c r="J19" s="36">
        <v>5.05</v>
      </c>
      <c r="K19" s="183">
        <f t="shared" si="3"/>
        <v>0.40416813394372059</v>
      </c>
      <c r="L19" s="41">
        <v>1.72</v>
      </c>
      <c r="M19" s="26">
        <f t="shared" ref="M19" si="7">L19/J19*100</f>
        <v>34.059405940594061</v>
      </c>
      <c r="N19" s="26">
        <f>L19/G19*100</f>
        <v>0.13765726542241571</v>
      </c>
      <c r="O19" s="72">
        <v>7</v>
      </c>
      <c r="P19" s="39">
        <v>1</v>
      </c>
      <c r="Q19" s="42">
        <f t="shared" si="0"/>
        <v>14.285714285714285</v>
      </c>
      <c r="R19" s="40">
        <v>1.72</v>
      </c>
    </row>
    <row r="20" spans="1:18" s="19" customFormat="1" ht="33.75" customHeight="1" outlineLevel="1" thickBot="1" x14ac:dyDescent="0.25">
      <c r="A20" s="61"/>
      <c r="B20" s="45" t="s">
        <v>30</v>
      </c>
      <c r="C20" s="33">
        <f t="shared" si="4"/>
        <v>0</v>
      </c>
      <c r="D20" s="49">
        <v>0</v>
      </c>
      <c r="E20" s="47">
        <v>0</v>
      </c>
      <c r="F20" s="161">
        <v>0</v>
      </c>
      <c r="G20" s="34">
        <f>SUM(H20:I20)</f>
        <v>0</v>
      </c>
      <c r="H20" s="48">
        <v>0</v>
      </c>
      <c r="I20" s="256">
        <v>0</v>
      </c>
      <c r="J20" s="46">
        <v>0</v>
      </c>
      <c r="K20" s="183">
        <v>0</v>
      </c>
      <c r="L20" s="82">
        <v>0</v>
      </c>
      <c r="M20" s="26">
        <v>0</v>
      </c>
      <c r="N20" s="26">
        <v>0</v>
      </c>
      <c r="O20" s="83">
        <v>0</v>
      </c>
      <c r="P20" s="51">
        <v>0</v>
      </c>
      <c r="Q20" s="42">
        <v>0</v>
      </c>
      <c r="R20" s="52">
        <v>0</v>
      </c>
    </row>
    <row r="21" spans="1:18" s="6" customFormat="1" ht="13.5" thickBot="1" x14ac:dyDescent="0.25">
      <c r="A21" s="84" t="s">
        <v>31</v>
      </c>
      <c r="B21" s="85" t="s">
        <v>32</v>
      </c>
      <c r="C21" s="55">
        <f t="shared" ref="C21:J21" si="8">C22+C23+C24+C25+C26+C27+C28</f>
        <v>3998.0799999999995</v>
      </c>
      <c r="D21" s="55">
        <f t="shared" si="8"/>
        <v>3568.17</v>
      </c>
      <c r="E21" s="55">
        <f t="shared" si="8"/>
        <v>425.90999999999997</v>
      </c>
      <c r="F21" s="55">
        <f t="shared" si="8"/>
        <v>4</v>
      </c>
      <c r="G21" s="55">
        <f t="shared" si="8"/>
        <v>7542.71</v>
      </c>
      <c r="H21" s="55">
        <f t="shared" si="8"/>
        <v>6548.03</v>
      </c>
      <c r="I21" s="55">
        <f t="shared" si="8"/>
        <v>994.68</v>
      </c>
      <c r="J21" s="55">
        <f t="shared" si="8"/>
        <v>1258.75</v>
      </c>
      <c r="K21" s="181">
        <f>J21/G21*100</f>
        <v>16.688299033106137</v>
      </c>
      <c r="L21" s="14">
        <f>L22+L23+L24+L25+L26+L27+L28</f>
        <v>258.02</v>
      </c>
      <c r="M21" s="57">
        <f>L21/J21*100</f>
        <v>20.498113207547171</v>
      </c>
      <c r="N21" s="57">
        <f>L21/G21*100</f>
        <v>3.4207864282200955</v>
      </c>
      <c r="O21" s="58">
        <f>O22+O23+O24+O25+O26+O27+O28</f>
        <v>76</v>
      </c>
      <c r="P21" s="58">
        <f>P22+P23+P24+P25+P26+P27+P28</f>
        <v>45</v>
      </c>
      <c r="Q21" s="87">
        <f t="shared" si="0"/>
        <v>59.210526315789465</v>
      </c>
      <c r="R21" s="190">
        <f>R22+R23+R24+R25+R26+R27+R28</f>
        <v>4347.3100000000004</v>
      </c>
    </row>
    <row r="22" spans="1:18" s="19" customFormat="1" ht="15" customHeight="1" outlineLevel="1" x14ac:dyDescent="0.2">
      <c r="A22" s="61"/>
      <c r="B22" s="21" t="s">
        <v>33</v>
      </c>
      <c r="C22" s="62">
        <f>D22+E22+F22</f>
        <v>3473.54</v>
      </c>
      <c r="D22" s="88">
        <v>3056.38</v>
      </c>
      <c r="E22" s="89">
        <v>417.16</v>
      </c>
      <c r="F22" s="64">
        <v>0</v>
      </c>
      <c r="G22" s="62">
        <f>H22+I22</f>
        <v>7003.03</v>
      </c>
      <c r="H22" s="62">
        <v>6036.24</v>
      </c>
      <c r="I22" s="154">
        <v>966.79</v>
      </c>
      <c r="J22" s="25">
        <v>1236.03</v>
      </c>
      <c r="K22" s="182">
        <f>J22/G22*100</f>
        <v>17.649931529637886</v>
      </c>
      <c r="L22" s="65">
        <v>242.52</v>
      </c>
      <c r="M22" s="26">
        <f>L22/J22*100</f>
        <v>19.620882988276986</v>
      </c>
      <c r="N22" s="26">
        <f>L22/G22*100</f>
        <v>3.4630724129412558</v>
      </c>
      <c r="O22" s="66">
        <v>37</v>
      </c>
      <c r="P22" s="29">
        <v>23</v>
      </c>
      <c r="Q22" s="67">
        <f t="shared" si="0"/>
        <v>62.162162162162161</v>
      </c>
      <c r="R22" s="191">
        <v>4228.3100000000004</v>
      </c>
    </row>
    <row r="23" spans="1:18" s="19" customFormat="1" ht="12.75" outlineLevel="1" x14ac:dyDescent="0.2">
      <c r="A23" s="61"/>
      <c r="B23" s="31" t="s">
        <v>34</v>
      </c>
      <c r="C23" s="33">
        <f>SUM(D23:F23)</f>
        <v>135.47</v>
      </c>
      <c r="D23" s="36">
        <v>130.57</v>
      </c>
      <c r="E23" s="89">
        <v>4.9000000000000004</v>
      </c>
      <c r="F23" s="64">
        <v>0</v>
      </c>
      <c r="G23" s="34">
        <f>SUM(H23:I23)</f>
        <v>135.47</v>
      </c>
      <c r="H23" s="62">
        <v>130.57</v>
      </c>
      <c r="I23" s="154">
        <v>4.9000000000000004</v>
      </c>
      <c r="J23" s="32">
        <v>0</v>
      </c>
      <c r="K23" s="183">
        <f>J23/G23*100</f>
        <v>0</v>
      </c>
      <c r="L23" s="257">
        <v>0</v>
      </c>
      <c r="M23" s="26">
        <v>0</v>
      </c>
      <c r="N23" s="26">
        <f>L23/G23*100</f>
        <v>0</v>
      </c>
      <c r="O23" s="72">
        <v>21</v>
      </c>
      <c r="P23" s="39">
        <v>17</v>
      </c>
      <c r="Q23" s="67">
        <f t="shared" si="0"/>
        <v>80.952380952380949</v>
      </c>
      <c r="R23" s="192">
        <v>82.5</v>
      </c>
    </row>
    <row r="24" spans="1:18" s="19" customFormat="1" ht="25.5" outlineLevel="1" x14ac:dyDescent="0.2">
      <c r="A24" s="61"/>
      <c r="B24" s="31" t="s">
        <v>35</v>
      </c>
      <c r="C24" s="77">
        <f>D24+E24+F24</f>
        <v>0</v>
      </c>
      <c r="D24" s="36">
        <v>0</v>
      </c>
      <c r="E24" s="77">
        <v>0</v>
      </c>
      <c r="F24" s="64">
        <v>0</v>
      </c>
      <c r="G24" s="34">
        <v>0</v>
      </c>
      <c r="H24" s="23">
        <v>0</v>
      </c>
      <c r="I24" s="157">
        <v>0</v>
      </c>
      <c r="J24" s="32">
        <v>0</v>
      </c>
      <c r="K24" s="183">
        <v>0</v>
      </c>
      <c r="L24" s="102">
        <v>0</v>
      </c>
      <c r="M24" s="26">
        <v>0</v>
      </c>
      <c r="N24" s="26">
        <v>0</v>
      </c>
      <c r="O24" s="72">
        <v>0</v>
      </c>
      <c r="P24" s="39">
        <v>0</v>
      </c>
      <c r="Q24" s="67">
        <v>0</v>
      </c>
      <c r="R24" s="192">
        <v>0</v>
      </c>
    </row>
    <row r="25" spans="1:18" s="19" customFormat="1" ht="25.5" outlineLevel="1" x14ac:dyDescent="0.2">
      <c r="A25" s="61"/>
      <c r="B25" s="31" t="s">
        <v>36</v>
      </c>
      <c r="C25" s="33">
        <f>SUM(D25:F25)</f>
        <v>243.7</v>
      </c>
      <c r="D25" s="36">
        <v>241.26</v>
      </c>
      <c r="E25" s="33">
        <v>2.44</v>
      </c>
      <c r="F25" s="64">
        <v>0</v>
      </c>
      <c r="G25" s="33">
        <f>SUM(H25:I25)</f>
        <v>262.83999999999997</v>
      </c>
      <c r="H25" s="62">
        <v>241.26</v>
      </c>
      <c r="I25" s="154">
        <v>21.58</v>
      </c>
      <c r="J25" s="32">
        <v>0</v>
      </c>
      <c r="K25" s="183">
        <f t="shared" ref="K25:K30" si="9">J25/G25*100</f>
        <v>0</v>
      </c>
      <c r="L25" s="102">
        <v>0</v>
      </c>
      <c r="M25" s="26">
        <v>0</v>
      </c>
      <c r="N25" s="26">
        <f t="shared" ref="N25:N33" si="10">L25/G25*100</f>
        <v>0</v>
      </c>
      <c r="O25" s="72">
        <v>3</v>
      </c>
      <c r="P25" s="39">
        <v>0</v>
      </c>
      <c r="Q25" s="67">
        <f t="shared" si="0"/>
        <v>0</v>
      </c>
      <c r="R25" s="192">
        <v>0</v>
      </c>
    </row>
    <row r="26" spans="1:18" s="19" customFormat="1" ht="12.75" outlineLevel="1" x14ac:dyDescent="0.2">
      <c r="A26" s="61"/>
      <c r="B26" s="31" t="s">
        <v>37</v>
      </c>
      <c r="C26" s="33">
        <f>SUM(D26:F26)</f>
        <v>86.44</v>
      </c>
      <c r="D26" s="36">
        <v>85.58</v>
      </c>
      <c r="E26" s="33">
        <v>0.86</v>
      </c>
      <c r="F26" s="64">
        <v>0</v>
      </c>
      <c r="G26" s="33">
        <f>SUM(H26:I26)</f>
        <v>86.44</v>
      </c>
      <c r="H26" s="33">
        <v>85.58</v>
      </c>
      <c r="I26" s="111">
        <v>0.86</v>
      </c>
      <c r="J26" s="32">
        <v>0</v>
      </c>
      <c r="K26" s="183">
        <f t="shared" si="9"/>
        <v>0</v>
      </c>
      <c r="L26" s="102">
        <v>0</v>
      </c>
      <c r="M26" s="26">
        <v>0</v>
      </c>
      <c r="N26" s="26">
        <f t="shared" si="10"/>
        <v>0</v>
      </c>
      <c r="O26" s="72">
        <v>3</v>
      </c>
      <c r="P26" s="39">
        <v>0</v>
      </c>
      <c r="Q26" s="67">
        <f t="shared" si="0"/>
        <v>0</v>
      </c>
      <c r="R26" s="192">
        <v>0</v>
      </c>
    </row>
    <row r="27" spans="1:18" s="19" customFormat="1" ht="66" customHeight="1" outlineLevel="1" x14ac:dyDescent="0.2">
      <c r="A27" s="61"/>
      <c r="B27" s="31" t="s">
        <v>38</v>
      </c>
      <c r="C27" s="33">
        <f>SUM(D27:F27)</f>
        <v>56.120000000000005</v>
      </c>
      <c r="D27" s="36">
        <v>51.6</v>
      </c>
      <c r="E27" s="33">
        <v>0.52</v>
      </c>
      <c r="F27" s="163">
        <v>4</v>
      </c>
      <c r="G27" s="33">
        <f>SUM(H27:I27)</f>
        <v>52.120000000000005</v>
      </c>
      <c r="H27" s="33">
        <v>51.6</v>
      </c>
      <c r="I27" s="111">
        <v>0.52</v>
      </c>
      <c r="J27" s="36">
        <v>20.2</v>
      </c>
      <c r="K27" s="183">
        <f t="shared" si="9"/>
        <v>38.756715272448197</v>
      </c>
      <c r="L27" s="102">
        <v>15.5</v>
      </c>
      <c r="M27" s="26">
        <f t="shared" ref="M27" si="11">L27/J27*100</f>
        <v>76.732673267326732</v>
      </c>
      <c r="N27" s="26">
        <f t="shared" si="10"/>
        <v>29.739063699155793</v>
      </c>
      <c r="O27" s="72">
        <v>10</v>
      </c>
      <c r="P27" s="39">
        <v>5</v>
      </c>
      <c r="Q27" s="67">
        <f t="shared" si="0"/>
        <v>50</v>
      </c>
      <c r="R27" s="192">
        <v>36.5</v>
      </c>
    </row>
    <row r="28" spans="1:18" s="19" customFormat="1" ht="15" customHeight="1" outlineLevel="1" thickBot="1" x14ac:dyDescent="0.25">
      <c r="A28" s="61"/>
      <c r="B28" s="99" t="s">
        <v>93</v>
      </c>
      <c r="C28" s="47">
        <f>SUM(D28:F28)</f>
        <v>2.8099999999999996</v>
      </c>
      <c r="D28" s="49">
        <v>2.78</v>
      </c>
      <c r="E28" s="47">
        <v>0.03</v>
      </c>
      <c r="F28" s="64">
        <v>0</v>
      </c>
      <c r="G28" s="33">
        <f>SUM(H28:I28)</f>
        <v>2.8099999999999996</v>
      </c>
      <c r="H28" s="47">
        <v>2.78</v>
      </c>
      <c r="I28" s="156">
        <v>0.03</v>
      </c>
      <c r="J28" s="49">
        <v>2.52</v>
      </c>
      <c r="K28" s="183">
        <f t="shared" si="9"/>
        <v>89.679715302491118</v>
      </c>
      <c r="L28" s="231">
        <v>0</v>
      </c>
      <c r="M28" s="26">
        <v>0</v>
      </c>
      <c r="N28" s="26">
        <f t="shared" si="10"/>
        <v>0</v>
      </c>
      <c r="O28" s="83">
        <v>2</v>
      </c>
      <c r="P28" s="51">
        <v>0</v>
      </c>
      <c r="Q28" s="67">
        <f t="shared" si="0"/>
        <v>0</v>
      </c>
      <c r="R28" s="260">
        <v>0</v>
      </c>
    </row>
    <row r="29" spans="1:18" s="6" customFormat="1" ht="26.25" thickBot="1" x14ac:dyDescent="0.25">
      <c r="A29" s="84" t="s">
        <v>39</v>
      </c>
      <c r="B29" s="85" t="s">
        <v>40</v>
      </c>
      <c r="C29" s="91">
        <f>C30+C31+C32</f>
        <v>2123.1400000000003</v>
      </c>
      <c r="D29" s="90">
        <f t="shared" ref="D29:J29" si="12">D30+D31+D32</f>
        <v>2013.29</v>
      </c>
      <c r="E29" s="91">
        <f t="shared" si="12"/>
        <v>64.259999999999991</v>
      </c>
      <c r="F29" s="162">
        <f>F30+F31+F32</f>
        <v>45.59</v>
      </c>
      <c r="G29" s="55">
        <f>G30+G31+G32</f>
        <v>2092.69</v>
      </c>
      <c r="H29" s="55">
        <f t="shared" si="12"/>
        <v>2028.43</v>
      </c>
      <c r="I29" s="153">
        <f t="shared" si="12"/>
        <v>64.259999999999991</v>
      </c>
      <c r="J29" s="15">
        <f t="shared" si="12"/>
        <v>1131.8000000000002</v>
      </c>
      <c r="K29" s="181">
        <f t="shared" si="9"/>
        <v>54.08350018397374</v>
      </c>
      <c r="L29" s="15">
        <f>L30+L31+L32</f>
        <v>311.93</v>
      </c>
      <c r="M29" s="55">
        <f>L29/J29*100</f>
        <v>27.560523060611413</v>
      </c>
      <c r="N29" s="16">
        <f t="shared" si="10"/>
        <v>14.905695540189898</v>
      </c>
      <c r="O29" s="17">
        <f>O30+O31+O32</f>
        <v>182</v>
      </c>
      <c r="P29" s="17">
        <f>P30+P31+P32</f>
        <v>162</v>
      </c>
      <c r="Q29" s="57">
        <f t="shared" si="0"/>
        <v>89.010989010989007</v>
      </c>
      <c r="R29" s="91">
        <f>R30+R31+R32</f>
        <v>1708.066</v>
      </c>
    </row>
    <row r="30" spans="1:18" s="19" customFormat="1" ht="12.75" outlineLevel="1" x14ac:dyDescent="0.2">
      <c r="A30" s="61"/>
      <c r="B30" s="92" t="s">
        <v>41</v>
      </c>
      <c r="C30" s="77">
        <v>1098.1600000000001</v>
      </c>
      <c r="D30" s="93">
        <v>1043.25</v>
      </c>
      <c r="E30" s="94">
        <v>54.91</v>
      </c>
      <c r="F30" s="163">
        <v>0</v>
      </c>
      <c r="G30" s="62">
        <f>SUM(H30:I30)</f>
        <v>1098.1600000000001</v>
      </c>
      <c r="H30" s="62">
        <v>1043.25</v>
      </c>
      <c r="I30" s="154">
        <v>54.91</v>
      </c>
      <c r="J30" s="25">
        <v>420</v>
      </c>
      <c r="K30" s="183">
        <f t="shared" si="9"/>
        <v>38.245792962774097</v>
      </c>
      <c r="L30" s="93">
        <v>169</v>
      </c>
      <c r="M30" s="62">
        <f>L30/J30*100</f>
        <v>40.238095238095241</v>
      </c>
      <c r="N30" s="26">
        <f t="shared" si="10"/>
        <v>15.389378596925765</v>
      </c>
      <c r="O30" s="95">
        <v>14</v>
      </c>
      <c r="P30" s="28">
        <v>2</v>
      </c>
      <c r="Q30" s="96">
        <f t="shared" si="0"/>
        <v>14.285714285714285</v>
      </c>
      <c r="R30" s="62">
        <v>861.93</v>
      </c>
    </row>
    <row r="31" spans="1:18" s="19" customFormat="1" ht="38.25" outlineLevel="1" x14ac:dyDescent="0.2">
      <c r="A31" s="61"/>
      <c r="B31" s="97" t="s">
        <v>42</v>
      </c>
      <c r="C31" s="77">
        <f>D31+E31+F31</f>
        <v>1024.98</v>
      </c>
      <c r="D31" s="76">
        <v>970.04</v>
      </c>
      <c r="E31" s="77">
        <v>9.35</v>
      </c>
      <c r="F31" s="160">
        <v>45.59</v>
      </c>
      <c r="G31" s="62">
        <f>SUM(H31:I31)</f>
        <v>979.39</v>
      </c>
      <c r="H31" s="62">
        <v>970.04</v>
      </c>
      <c r="I31" s="154">
        <v>9.35</v>
      </c>
      <c r="J31" s="36">
        <v>698.92</v>
      </c>
      <c r="K31" s="183">
        <f>J31/G31*100</f>
        <v>71.362787040913219</v>
      </c>
      <c r="L31" s="76">
        <v>130.05000000000001</v>
      </c>
      <c r="M31" s="62">
        <f>L31/J31*100</f>
        <v>18.607279803124825</v>
      </c>
      <c r="N31" s="26">
        <f t="shared" si="10"/>
        <v>13.278673460010824</v>
      </c>
      <c r="O31" s="38">
        <v>153</v>
      </c>
      <c r="P31" s="71">
        <v>146</v>
      </c>
      <c r="Q31" s="96">
        <f t="shared" si="0"/>
        <v>95.424836601307192</v>
      </c>
      <c r="R31" s="33">
        <v>824.62</v>
      </c>
    </row>
    <row r="32" spans="1:18" s="19" customFormat="1" ht="54.75" customHeight="1" outlineLevel="1" thickBot="1" x14ac:dyDescent="0.25">
      <c r="A32" s="169"/>
      <c r="B32" s="220" t="s">
        <v>43</v>
      </c>
      <c r="C32" s="221">
        <v>0</v>
      </c>
      <c r="D32" s="222">
        <v>0</v>
      </c>
      <c r="E32" s="221">
        <v>0</v>
      </c>
      <c r="F32" s="223">
        <v>0</v>
      </c>
      <c r="G32" s="207">
        <v>15.14</v>
      </c>
      <c r="H32" s="207">
        <v>15.14</v>
      </c>
      <c r="I32" s="259">
        <v>0</v>
      </c>
      <c r="J32" s="170">
        <v>12.88</v>
      </c>
      <c r="K32" s="184">
        <f>J32/G32*100</f>
        <v>85.072655217965661</v>
      </c>
      <c r="L32" s="171">
        <v>12.88</v>
      </c>
      <c r="M32" s="258">
        <f>L32/J32*100</f>
        <v>100</v>
      </c>
      <c r="N32" s="173">
        <f t="shared" si="10"/>
        <v>85.072655217965661</v>
      </c>
      <c r="O32" s="174">
        <v>15</v>
      </c>
      <c r="P32" s="172">
        <v>14</v>
      </c>
      <c r="Q32" s="175">
        <f t="shared" si="0"/>
        <v>93.333333333333329</v>
      </c>
      <c r="R32" s="193">
        <v>21.515999999999998</v>
      </c>
    </row>
    <row r="33" spans="1:18" s="6" customFormat="1" ht="13.5" thickBot="1" x14ac:dyDescent="0.25">
      <c r="A33" s="84" t="s">
        <v>44</v>
      </c>
      <c r="B33" s="85" t="s">
        <v>45</v>
      </c>
      <c r="C33" s="55">
        <f>C34+C35+C36+C37+C38+C39</f>
        <v>389.66</v>
      </c>
      <c r="D33" s="15">
        <f>D34+D35+D37+D36+D38+D39</f>
        <v>384.69</v>
      </c>
      <c r="E33" s="55">
        <f>E34+E35+E36+E37+E38+E39</f>
        <v>3.97</v>
      </c>
      <c r="F33" s="56">
        <f>F34+F35+F36+F37+F38+F39</f>
        <v>1</v>
      </c>
      <c r="G33" s="55">
        <f>G34+G35+G36+G37+G38+G39</f>
        <v>41.74</v>
      </c>
      <c r="H33" s="55">
        <f>H34+H35+H36+H37+H38+H39</f>
        <v>41.63</v>
      </c>
      <c r="I33" s="153">
        <f>I34+I35+I36+I37+I38+I39</f>
        <v>0.108</v>
      </c>
      <c r="J33" s="54">
        <f>+J34+J35+J36+J37+J38+J39</f>
        <v>37.840000000000003</v>
      </c>
      <c r="K33" s="181">
        <f>J33/G33*100</f>
        <v>90.656444657402986</v>
      </c>
      <c r="L33" s="15">
        <f>L34+L35+L36+L37+L38+L39</f>
        <v>19.899999999999999</v>
      </c>
      <c r="M33" s="55">
        <f>L33/J33*100</f>
        <v>52.589852008456653</v>
      </c>
      <c r="N33" s="15">
        <f t="shared" si="10"/>
        <v>47.676090081456628</v>
      </c>
      <c r="O33" s="140">
        <f>O34+O35+O36+O37+O38+O39</f>
        <v>8</v>
      </c>
      <c r="P33" s="55">
        <f>P34+P35+P36+P37+P38+P39</f>
        <v>5</v>
      </c>
      <c r="Q33" s="56">
        <f t="shared" si="0"/>
        <v>62.5</v>
      </c>
      <c r="R33" s="55">
        <f>R34+R35+R36+R37+R38+R39</f>
        <v>20.7</v>
      </c>
    </row>
    <row r="34" spans="1:18" s="19" customFormat="1" ht="15" customHeight="1" outlineLevel="1" x14ac:dyDescent="0.2">
      <c r="A34" s="61"/>
      <c r="B34" s="21" t="s">
        <v>46</v>
      </c>
      <c r="C34" s="33">
        <f t="shared" ref="C34:C39" si="13">D34+E34+F34</f>
        <v>0</v>
      </c>
      <c r="D34" s="25">
        <v>0</v>
      </c>
      <c r="E34" s="62">
        <v>0</v>
      </c>
      <c r="F34" s="64">
        <v>0</v>
      </c>
      <c r="G34" s="23">
        <v>0</v>
      </c>
      <c r="H34" s="23">
        <v>0</v>
      </c>
      <c r="I34" s="157">
        <v>0</v>
      </c>
      <c r="J34" s="22">
        <v>0</v>
      </c>
      <c r="K34" s="34">
        <v>0</v>
      </c>
      <c r="L34" s="22">
        <v>0</v>
      </c>
      <c r="M34" s="36">
        <v>0</v>
      </c>
      <c r="N34" s="26">
        <v>0</v>
      </c>
      <c r="O34" s="95">
        <v>0</v>
      </c>
      <c r="P34" s="28">
        <v>0</v>
      </c>
      <c r="Q34" s="103">
        <v>0</v>
      </c>
      <c r="R34" s="23">
        <v>0</v>
      </c>
    </row>
    <row r="35" spans="1:18" s="19" customFormat="1" ht="38.25" outlineLevel="1" x14ac:dyDescent="0.2">
      <c r="A35" s="61"/>
      <c r="B35" s="31" t="s">
        <v>47</v>
      </c>
      <c r="C35" s="33">
        <f t="shared" si="13"/>
        <v>0</v>
      </c>
      <c r="D35" s="36">
        <v>0</v>
      </c>
      <c r="E35" s="33">
        <v>0</v>
      </c>
      <c r="F35" s="70">
        <v>0</v>
      </c>
      <c r="G35" s="23">
        <v>0</v>
      </c>
      <c r="H35" s="23">
        <v>0</v>
      </c>
      <c r="I35" s="157">
        <v>0</v>
      </c>
      <c r="J35" s="32">
        <v>0</v>
      </c>
      <c r="K35" s="34">
        <v>0</v>
      </c>
      <c r="L35" s="32">
        <v>0</v>
      </c>
      <c r="M35" s="102">
        <v>0</v>
      </c>
      <c r="N35" s="26">
        <v>0</v>
      </c>
      <c r="O35" s="38">
        <v>0</v>
      </c>
      <c r="P35" s="71">
        <v>0</v>
      </c>
      <c r="Q35" s="103">
        <v>0</v>
      </c>
      <c r="R35" s="34">
        <v>0</v>
      </c>
    </row>
    <row r="36" spans="1:18" s="19" customFormat="1" ht="12.75" outlineLevel="1" x14ac:dyDescent="0.2">
      <c r="A36" s="61"/>
      <c r="B36" s="75" t="s">
        <v>98</v>
      </c>
      <c r="C36" s="77">
        <f t="shared" si="13"/>
        <v>346.53000000000003</v>
      </c>
      <c r="D36" s="76">
        <v>343.06</v>
      </c>
      <c r="E36" s="77">
        <v>3.47</v>
      </c>
      <c r="F36" s="160">
        <v>0</v>
      </c>
      <c r="G36" s="23">
        <v>0.11</v>
      </c>
      <c r="H36" s="23">
        <v>0</v>
      </c>
      <c r="I36" s="157">
        <v>0.108</v>
      </c>
      <c r="J36" s="32">
        <v>0</v>
      </c>
      <c r="K36" s="34">
        <v>0</v>
      </c>
      <c r="L36" s="32">
        <v>0</v>
      </c>
      <c r="M36" s="102">
        <v>0</v>
      </c>
      <c r="N36" s="26">
        <v>0</v>
      </c>
      <c r="O36" s="38">
        <v>1</v>
      </c>
      <c r="P36" s="71">
        <v>0</v>
      </c>
      <c r="Q36" s="103">
        <f t="shared" si="0"/>
        <v>0</v>
      </c>
      <c r="R36" s="34">
        <v>0</v>
      </c>
    </row>
    <row r="37" spans="1:18" s="19" customFormat="1" ht="25.5" outlineLevel="1" x14ac:dyDescent="0.2">
      <c r="A37" s="61"/>
      <c r="B37" s="31" t="s">
        <v>48</v>
      </c>
      <c r="C37" s="33">
        <f t="shared" si="13"/>
        <v>0</v>
      </c>
      <c r="D37" s="36">
        <v>0</v>
      </c>
      <c r="E37" s="33">
        <v>0</v>
      </c>
      <c r="F37" s="70">
        <v>0</v>
      </c>
      <c r="G37" s="23">
        <v>0</v>
      </c>
      <c r="H37" s="23">
        <v>0</v>
      </c>
      <c r="I37" s="157">
        <v>0</v>
      </c>
      <c r="J37" s="32">
        <v>0</v>
      </c>
      <c r="K37" s="34">
        <v>0</v>
      </c>
      <c r="L37" s="32">
        <v>0</v>
      </c>
      <c r="M37" s="102">
        <v>0</v>
      </c>
      <c r="N37" s="26">
        <v>0</v>
      </c>
      <c r="O37" s="38">
        <v>0</v>
      </c>
      <c r="P37" s="71">
        <v>0</v>
      </c>
      <c r="Q37" s="103">
        <v>0</v>
      </c>
      <c r="R37" s="34">
        <v>0</v>
      </c>
    </row>
    <row r="38" spans="1:18" s="19" customFormat="1" ht="38.25" outlineLevel="1" x14ac:dyDescent="0.2">
      <c r="A38" s="61"/>
      <c r="B38" s="31" t="s">
        <v>49</v>
      </c>
      <c r="C38" s="33">
        <f t="shared" si="13"/>
        <v>0</v>
      </c>
      <c r="D38" s="36">
        <v>0</v>
      </c>
      <c r="E38" s="33">
        <v>0</v>
      </c>
      <c r="F38" s="70">
        <v>0</v>
      </c>
      <c r="G38" s="23">
        <v>0</v>
      </c>
      <c r="H38" s="23">
        <v>0</v>
      </c>
      <c r="I38" s="157">
        <v>0</v>
      </c>
      <c r="J38" s="32">
        <v>0</v>
      </c>
      <c r="K38" s="34">
        <v>0</v>
      </c>
      <c r="L38" s="32">
        <v>0</v>
      </c>
      <c r="M38" s="102">
        <v>0</v>
      </c>
      <c r="N38" s="26">
        <v>0</v>
      </c>
      <c r="O38" s="38">
        <v>0</v>
      </c>
      <c r="P38" s="71">
        <v>0</v>
      </c>
      <c r="Q38" s="103">
        <v>0</v>
      </c>
      <c r="R38" s="34">
        <v>0</v>
      </c>
    </row>
    <row r="39" spans="1:18" s="19" customFormat="1" ht="13.5" outlineLevel="1" thickBot="1" x14ac:dyDescent="0.25">
      <c r="A39" s="61"/>
      <c r="B39" s="31" t="s">
        <v>50</v>
      </c>
      <c r="C39" s="33">
        <f t="shared" si="13"/>
        <v>43.13</v>
      </c>
      <c r="D39" s="36">
        <v>41.63</v>
      </c>
      <c r="E39" s="36">
        <v>0.5</v>
      </c>
      <c r="F39" s="36">
        <v>1</v>
      </c>
      <c r="G39" s="62">
        <f>SUM(H39:I39)</f>
        <v>41.63</v>
      </c>
      <c r="H39" s="62">
        <v>41.63</v>
      </c>
      <c r="I39" s="225">
        <v>0</v>
      </c>
      <c r="J39" s="36">
        <v>37.840000000000003</v>
      </c>
      <c r="K39" s="183">
        <f>J39/G39*100</f>
        <v>90.895988469853478</v>
      </c>
      <c r="L39" s="104">
        <v>19.899999999999999</v>
      </c>
      <c r="M39" s="102">
        <f>L39/J39*100</f>
        <v>52.589852008456653</v>
      </c>
      <c r="N39" s="102">
        <f>L39/G39*100</f>
        <v>47.802065817919761</v>
      </c>
      <c r="O39" s="31">
        <v>7</v>
      </c>
      <c r="P39" s="31">
        <v>5</v>
      </c>
      <c r="Q39" s="103">
        <f t="shared" si="0"/>
        <v>71.428571428571431</v>
      </c>
      <c r="R39" s="105">
        <v>20.7</v>
      </c>
    </row>
    <row r="40" spans="1:18" s="6" customFormat="1" ht="39" thickBot="1" x14ac:dyDescent="0.25">
      <c r="A40" s="84" t="s">
        <v>51</v>
      </c>
      <c r="B40" s="85" t="s">
        <v>52</v>
      </c>
      <c r="C40" s="15">
        <f>C41+C42+C43</f>
        <v>1816.7</v>
      </c>
      <c r="D40" s="15">
        <f t="shared" ref="D40:J40" si="14">D41+D42+D43</f>
        <v>800</v>
      </c>
      <c r="E40" s="15">
        <f t="shared" si="14"/>
        <v>1016.7</v>
      </c>
      <c r="F40" s="15">
        <f t="shared" si="14"/>
        <v>0</v>
      </c>
      <c r="G40" s="55">
        <f>G41+G42+G43</f>
        <v>1953.39</v>
      </c>
      <c r="H40" s="55">
        <f t="shared" si="14"/>
        <v>800</v>
      </c>
      <c r="I40" s="56">
        <f t="shared" si="14"/>
        <v>1153.3899999999999</v>
      </c>
      <c r="J40" s="15">
        <f t="shared" si="14"/>
        <v>473.05</v>
      </c>
      <c r="K40" s="55">
        <f>J40/G40*100</f>
        <v>24.216874254501146</v>
      </c>
      <c r="L40" s="15">
        <f>L41+L42+L43</f>
        <v>447.29</v>
      </c>
      <c r="M40" s="55">
        <f>L40/J40*100</f>
        <v>94.554486840714517</v>
      </c>
      <c r="N40" s="15">
        <f>L40/G40*100</f>
        <v>22.898141180204671</v>
      </c>
      <c r="O40" s="140">
        <f>O41+O42+O43</f>
        <v>19</v>
      </c>
      <c r="P40" s="208">
        <f>P41+P42+P43</f>
        <v>14</v>
      </c>
      <c r="Q40" s="56">
        <f t="shared" si="0"/>
        <v>73.68421052631578</v>
      </c>
      <c r="R40" s="55">
        <f>R41+R42+R43</f>
        <v>1550.8</v>
      </c>
    </row>
    <row r="41" spans="1:18" s="19" customFormat="1" ht="15" customHeight="1" outlineLevel="1" x14ac:dyDescent="0.2">
      <c r="A41" s="61"/>
      <c r="B41" s="21" t="s">
        <v>53</v>
      </c>
      <c r="C41" s="62">
        <f>SUM(D41:F41)</f>
        <v>1593.5</v>
      </c>
      <c r="D41" s="25">
        <v>680</v>
      </c>
      <c r="E41" s="62">
        <v>913.5</v>
      </c>
      <c r="F41" s="25">
        <v>0</v>
      </c>
      <c r="G41" s="62">
        <f>SUM(H41:I41)</f>
        <v>1603.88</v>
      </c>
      <c r="H41" s="62">
        <v>680</v>
      </c>
      <c r="I41" s="154">
        <v>923.88</v>
      </c>
      <c r="J41" s="25">
        <v>424.06</v>
      </c>
      <c r="K41" s="62">
        <f>J41/G41*100</f>
        <v>26.43963388782203</v>
      </c>
      <c r="L41" s="93">
        <v>398.3</v>
      </c>
      <c r="M41" s="36">
        <f>L41/J41*100</f>
        <v>93.925387916804226</v>
      </c>
      <c r="N41" s="62">
        <f>L41/G41*100</f>
        <v>24.833528692919668</v>
      </c>
      <c r="O41" s="209">
        <v>12</v>
      </c>
      <c r="P41" s="210">
        <v>11</v>
      </c>
      <c r="Q41" s="64">
        <f t="shared" si="0"/>
        <v>91.666666666666657</v>
      </c>
      <c r="R41" s="62">
        <v>1501.2</v>
      </c>
    </row>
    <row r="42" spans="1:18" s="19" customFormat="1" ht="38.25" outlineLevel="1" x14ac:dyDescent="0.2">
      <c r="A42" s="61"/>
      <c r="B42" s="75" t="s">
        <v>97</v>
      </c>
      <c r="C42" s="33">
        <f>SUM(D42:F42)</f>
        <v>223.2</v>
      </c>
      <c r="D42" s="36">
        <v>120</v>
      </c>
      <c r="E42" s="33">
        <v>103.2</v>
      </c>
      <c r="F42" s="25">
        <v>0</v>
      </c>
      <c r="G42" s="62">
        <f>SUM(H42:I42)</f>
        <v>349.51</v>
      </c>
      <c r="H42" s="62">
        <v>120</v>
      </c>
      <c r="I42" s="154">
        <v>229.51</v>
      </c>
      <c r="J42" s="36">
        <v>48.99</v>
      </c>
      <c r="K42" s="33">
        <f>J42/G42*100</f>
        <v>14.016766330004865</v>
      </c>
      <c r="L42" s="76">
        <v>48.99</v>
      </c>
      <c r="M42" s="36">
        <f>L42/J42*100</f>
        <v>100</v>
      </c>
      <c r="N42" s="62">
        <f>L42/G42*100</f>
        <v>14.016766330004865</v>
      </c>
      <c r="O42" s="211">
        <v>7</v>
      </c>
      <c r="P42" s="212">
        <v>3</v>
      </c>
      <c r="Q42" s="70">
        <f t="shared" si="0"/>
        <v>42.857142857142854</v>
      </c>
      <c r="R42" s="33">
        <v>49.6</v>
      </c>
    </row>
    <row r="43" spans="1:18" s="19" customFormat="1" ht="26.25" outlineLevel="1" thickBot="1" x14ac:dyDescent="0.25">
      <c r="A43" s="61"/>
      <c r="B43" s="45" t="s">
        <v>54</v>
      </c>
      <c r="C43" s="47">
        <f>SUM(D43:F43)</f>
        <v>0</v>
      </c>
      <c r="D43" s="49">
        <v>0</v>
      </c>
      <c r="E43" s="47">
        <v>0</v>
      </c>
      <c r="F43" s="161">
        <v>0</v>
      </c>
      <c r="G43" s="62">
        <f>SUM(H43:I43)</f>
        <v>0</v>
      </c>
      <c r="H43" s="62">
        <v>0</v>
      </c>
      <c r="I43" s="154">
        <v>0</v>
      </c>
      <c r="J43" s="49">
        <v>0</v>
      </c>
      <c r="K43" s="33">
        <v>0</v>
      </c>
      <c r="L43" s="49">
        <v>0</v>
      </c>
      <c r="M43" s="62">
        <v>0</v>
      </c>
      <c r="N43" s="62">
        <v>0</v>
      </c>
      <c r="O43" s="213">
        <v>0</v>
      </c>
      <c r="P43" s="214">
        <v>0</v>
      </c>
      <c r="Q43" s="70">
        <v>0</v>
      </c>
      <c r="R43" s="47">
        <v>0</v>
      </c>
    </row>
    <row r="44" spans="1:18" s="6" customFormat="1" ht="26.25" customHeight="1" thickBot="1" x14ac:dyDescent="0.25">
      <c r="A44" s="109" t="s">
        <v>55</v>
      </c>
      <c r="B44" s="85" t="s">
        <v>56</v>
      </c>
      <c r="C44" s="15">
        <f>C45+C46+C47+C48+C49+C50</f>
        <v>4.6399999999999997</v>
      </c>
      <c r="D44" s="15">
        <f t="shared" ref="D44:J44" si="15">D45+D46+D47+D48+D49+D50</f>
        <v>4.59</v>
      </c>
      <c r="E44" s="15">
        <f t="shared" si="15"/>
        <v>0.05</v>
      </c>
      <c r="F44" s="15">
        <f t="shared" si="15"/>
        <v>0</v>
      </c>
      <c r="G44" s="55">
        <f>G45+G46+G47+G48+G49+G50</f>
        <v>4.6360000000000001</v>
      </c>
      <c r="H44" s="55">
        <f t="shared" si="15"/>
        <v>4.59</v>
      </c>
      <c r="I44" s="153">
        <f t="shared" si="15"/>
        <v>4.5999999999999999E-2</v>
      </c>
      <c r="J44" s="15">
        <f t="shared" si="15"/>
        <v>0</v>
      </c>
      <c r="K44" s="15">
        <v>0</v>
      </c>
      <c r="L44" s="15">
        <f t="shared" ref="L44:R44" si="16">L45+L46+L47+L48+L49+L50</f>
        <v>0</v>
      </c>
      <c r="M44" s="15">
        <v>0</v>
      </c>
      <c r="N44" s="15">
        <v>0</v>
      </c>
      <c r="O44" s="140">
        <f t="shared" si="16"/>
        <v>1</v>
      </c>
      <c r="P44" s="15">
        <f t="shared" si="16"/>
        <v>0</v>
      </c>
      <c r="Q44" s="15">
        <v>0</v>
      </c>
      <c r="R44" s="55">
        <f t="shared" si="16"/>
        <v>0</v>
      </c>
    </row>
    <row r="45" spans="1:18" s="19" customFormat="1" ht="45" customHeight="1" outlineLevel="2" x14ac:dyDescent="0.2">
      <c r="A45" s="61"/>
      <c r="B45" s="21" t="s">
        <v>57</v>
      </c>
      <c r="C45" s="23">
        <f t="shared" ref="C45:C50" si="17">SUM(D45:F45)</f>
        <v>0</v>
      </c>
      <c r="D45" s="22">
        <v>0</v>
      </c>
      <c r="E45" s="23">
        <v>0</v>
      </c>
      <c r="F45" s="24">
        <v>0</v>
      </c>
      <c r="G45" s="23">
        <f t="shared" ref="G45:G50" si="18">SUM(H45:I45)</f>
        <v>0</v>
      </c>
      <c r="H45" s="23">
        <v>0</v>
      </c>
      <c r="I45" s="157">
        <v>0</v>
      </c>
      <c r="J45" s="22">
        <v>0</v>
      </c>
      <c r="K45" s="183">
        <v>0</v>
      </c>
      <c r="L45" s="95">
        <v>0</v>
      </c>
      <c r="M45" s="26">
        <v>0</v>
      </c>
      <c r="N45" s="26">
        <v>0</v>
      </c>
      <c r="O45" s="95">
        <v>0</v>
      </c>
      <c r="P45" s="28">
        <v>0</v>
      </c>
      <c r="Q45" s="108">
        <v>0</v>
      </c>
      <c r="R45" s="28">
        <v>0</v>
      </c>
    </row>
    <row r="46" spans="1:18" s="19" customFormat="1" ht="25.5" outlineLevel="2" x14ac:dyDescent="0.2">
      <c r="A46" s="61"/>
      <c r="B46" s="31" t="s">
        <v>58</v>
      </c>
      <c r="C46" s="23">
        <f t="shared" si="17"/>
        <v>0</v>
      </c>
      <c r="D46" s="22">
        <v>0</v>
      </c>
      <c r="E46" s="23">
        <v>0</v>
      </c>
      <c r="F46" s="24">
        <v>0</v>
      </c>
      <c r="G46" s="23">
        <f t="shared" si="18"/>
        <v>0</v>
      </c>
      <c r="H46" s="23">
        <v>0</v>
      </c>
      <c r="I46" s="157">
        <v>0</v>
      </c>
      <c r="J46" s="32">
        <v>0</v>
      </c>
      <c r="K46" s="183">
        <v>0</v>
      </c>
      <c r="L46" s="38">
        <v>0</v>
      </c>
      <c r="M46" s="26">
        <v>0</v>
      </c>
      <c r="N46" s="26">
        <v>0</v>
      </c>
      <c r="O46" s="38">
        <v>0</v>
      </c>
      <c r="P46" s="71">
        <v>0</v>
      </c>
      <c r="Q46" s="108">
        <v>0</v>
      </c>
      <c r="R46" s="71">
        <v>0</v>
      </c>
    </row>
    <row r="47" spans="1:18" s="19" customFormat="1" ht="25.5" outlineLevel="2" x14ac:dyDescent="0.2">
      <c r="A47" s="61"/>
      <c r="B47" s="31" t="s">
        <v>59</v>
      </c>
      <c r="C47" s="23">
        <f t="shared" si="17"/>
        <v>0</v>
      </c>
      <c r="D47" s="22">
        <v>0</v>
      </c>
      <c r="E47" s="23">
        <v>0</v>
      </c>
      <c r="F47" s="24">
        <v>0</v>
      </c>
      <c r="G47" s="23">
        <f t="shared" si="18"/>
        <v>0</v>
      </c>
      <c r="H47" s="23">
        <v>0</v>
      </c>
      <c r="I47" s="157">
        <v>0</v>
      </c>
      <c r="J47" s="32">
        <v>0</v>
      </c>
      <c r="K47" s="183">
        <v>0</v>
      </c>
      <c r="L47" s="38">
        <v>0</v>
      </c>
      <c r="M47" s="26">
        <v>0</v>
      </c>
      <c r="N47" s="26">
        <v>0</v>
      </c>
      <c r="O47" s="38">
        <v>0</v>
      </c>
      <c r="P47" s="71">
        <v>0</v>
      </c>
      <c r="Q47" s="108">
        <v>0</v>
      </c>
      <c r="R47" s="71">
        <v>0</v>
      </c>
    </row>
    <row r="48" spans="1:18" s="19" customFormat="1" ht="25.5" outlineLevel="2" x14ac:dyDescent="0.2">
      <c r="A48" s="61"/>
      <c r="B48" s="31" t="s">
        <v>60</v>
      </c>
      <c r="C48" s="23">
        <f t="shared" si="17"/>
        <v>0</v>
      </c>
      <c r="D48" s="22">
        <v>0</v>
      </c>
      <c r="E48" s="23">
        <v>0</v>
      </c>
      <c r="F48" s="24">
        <v>0</v>
      </c>
      <c r="G48" s="23">
        <f t="shared" si="18"/>
        <v>0</v>
      </c>
      <c r="H48" s="23">
        <f>D48</f>
        <v>0</v>
      </c>
      <c r="I48" s="157">
        <f>E48</f>
        <v>0</v>
      </c>
      <c r="J48" s="32">
        <v>0</v>
      </c>
      <c r="K48" s="183">
        <v>0</v>
      </c>
      <c r="L48" s="38">
        <v>0</v>
      </c>
      <c r="M48" s="26">
        <v>0</v>
      </c>
      <c r="N48" s="26">
        <v>0</v>
      </c>
      <c r="O48" s="38">
        <v>0</v>
      </c>
      <c r="P48" s="71">
        <v>0</v>
      </c>
      <c r="Q48" s="108">
        <v>0</v>
      </c>
      <c r="R48" s="71">
        <v>0</v>
      </c>
    </row>
    <row r="49" spans="1:21" s="19" customFormat="1" ht="25.5" outlineLevel="2" x14ac:dyDescent="0.2">
      <c r="A49" s="61"/>
      <c r="B49" s="31" t="s">
        <v>61</v>
      </c>
      <c r="C49" s="23">
        <f t="shared" si="17"/>
        <v>0</v>
      </c>
      <c r="D49" s="22">
        <v>0</v>
      </c>
      <c r="E49" s="23">
        <v>0</v>
      </c>
      <c r="F49" s="24">
        <v>0</v>
      </c>
      <c r="G49" s="23">
        <f t="shared" si="18"/>
        <v>0</v>
      </c>
      <c r="H49" s="23">
        <v>0</v>
      </c>
      <c r="I49" s="157">
        <v>0</v>
      </c>
      <c r="J49" s="32">
        <v>0</v>
      </c>
      <c r="K49" s="183">
        <v>0</v>
      </c>
      <c r="L49" s="38">
        <v>0</v>
      </c>
      <c r="M49" s="26">
        <v>0</v>
      </c>
      <c r="N49" s="26">
        <v>0</v>
      </c>
      <c r="O49" s="38">
        <v>0</v>
      </c>
      <c r="P49" s="71">
        <v>0</v>
      </c>
      <c r="Q49" s="108">
        <v>0</v>
      </c>
      <c r="R49" s="71">
        <v>0</v>
      </c>
    </row>
    <row r="50" spans="1:21" s="19" customFormat="1" ht="39" outlineLevel="2" thickBot="1" x14ac:dyDescent="0.25">
      <c r="A50" s="61"/>
      <c r="B50" s="45" t="s">
        <v>62</v>
      </c>
      <c r="C50" s="62">
        <f t="shared" si="17"/>
        <v>4.6399999999999997</v>
      </c>
      <c r="D50" s="25">
        <v>4.59</v>
      </c>
      <c r="E50" s="62">
        <v>0.05</v>
      </c>
      <c r="F50" s="64">
        <v>0</v>
      </c>
      <c r="G50" s="62">
        <f t="shared" si="18"/>
        <v>4.6360000000000001</v>
      </c>
      <c r="H50" s="62">
        <v>4.59</v>
      </c>
      <c r="I50" s="154">
        <v>4.5999999999999999E-2</v>
      </c>
      <c r="J50" s="46">
        <v>0</v>
      </c>
      <c r="K50" s="183">
        <v>0</v>
      </c>
      <c r="L50" s="82">
        <v>0</v>
      </c>
      <c r="M50" s="26">
        <v>0</v>
      </c>
      <c r="N50" s="26">
        <v>0</v>
      </c>
      <c r="O50" s="82">
        <v>1</v>
      </c>
      <c r="P50" s="100">
        <v>0</v>
      </c>
      <c r="Q50" s="108">
        <f t="shared" ref="Q50:Q60" si="19">P50/O50*100</f>
        <v>0</v>
      </c>
      <c r="R50" s="100">
        <v>0</v>
      </c>
    </row>
    <row r="51" spans="1:21" s="6" customFormat="1" ht="21.75" customHeight="1" thickBot="1" x14ac:dyDescent="0.25">
      <c r="A51" s="109" t="s">
        <v>63</v>
      </c>
      <c r="B51" s="85" t="s">
        <v>64</v>
      </c>
      <c r="C51" s="55">
        <f>C52+C53+C54</f>
        <v>199.16</v>
      </c>
      <c r="D51" s="15">
        <f>D52+D53+D54</f>
        <v>132.49</v>
      </c>
      <c r="E51" s="55">
        <f>E52+E53+E54</f>
        <v>66.67</v>
      </c>
      <c r="F51" s="56">
        <v>0</v>
      </c>
      <c r="G51" s="55">
        <f>G52+G53+G54</f>
        <v>199.16</v>
      </c>
      <c r="H51" s="55">
        <f>H52+H53+H54</f>
        <v>132.49</v>
      </c>
      <c r="I51" s="56">
        <f>I52+I53+I54</f>
        <v>66.67</v>
      </c>
      <c r="J51" s="15">
        <f>J52+J53+J54</f>
        <v>53.68</v>
      </c>
      <c r="K51" s="181">
        <f>J51/G51*100</f>
        <v>26.953203454508941</v>
      </c>
      <c r="L51" s="14">
        <f>L52+L53+L54</f>
        <v>31.52</v>
      </c>
      <c r="M51" s="57">
        <f>L51/J51*100</f>
        <v>58.718330849478392</v>
      </c>
      <c r="N51" s="16">
        <f>L51/G51*100</f>
        <v>15.826471178951596</v>
      </c>
      <c r="O51" s="17">
        <v>50</v>
      </c>
      <c r="P51" s="86">
        <f>P52+P53+P54</f>
        <v>22</v>
      </c>
      <c r="Q51" s="106">
        <f t="shared" si="19"/>
        <v>44</v>
      </c>
      <c r="R51" s="18">
        <f>R52+R53+R54</f>
        <v>172.1</v>
      </c>
    </row>
    <row r="52" spans="1:21" s="19" customFormat="1" ht="15" customHeight="1" outlineLevel="1" x14ac:dyDescent="0.2">
      <c r="A52" s="61"/>
      <c r="B52" s="92" t="s">
        <v>65</v>
      </c>
      <c r="C52" s="93">
        <f>SUM(D52:F52)</f>
        <v>171.78</v>
      </c>
      <c r="D52" s="25">
        <v>132.49</v>
      </c>
      <c r="E52" s="62">
        <v>39.29</v>
      </c>
      <c r="F52" s="64">
        <v>0</v>
      </c>
      <c r="G52" s="62">
        <f>H52+I52</f>
        <v>171.78</v>
      </c>
      <c r="H52" s="62">
        <v>132.49</v>
      </c>
      <c r="I52" s="63">
        <v>39.29</v>
      </c>
      <c r="J52" s="110">
        <v>44.4</v>
      </c>
      <c r="K52" s="182">
        <f>J52/G52*100</f>
        <v>25.847013622074744</v>
      </c>
      <c r="L52" s="27">
        <v>30.21</v>
      </c>
      <c r="M52" s="26">
        <f>L52/J52*100</f>
        <v>68.040540540540533</v>
      </c>
      <c r="N52" s="26">
        <f>L52/G52*100</f>
        <v>17.586447782046804</v>
      </c>
      <c r="O52" s="95">
        <v>20</v>
      </c>
      <c r="P52" s="28">
        <v>12</v>
      </c>
      <c r="Q52" s="28">
        <f t="shared" si="19"/>
        <v>60</v>
      </c>
      <c r="R52" s="107">
        <v>162.29</v>
      </c>
    </row>
    <row r="53" spans="1:21" s="19" customFormat="1" ht="12.75" customHeight="1" outlineLevel="1" x14ac:dyDescent="0.2">
      <c r="A53" s="61"/>
      <c r="B53" s="97" t="s">
        <v>66</v>
      </c>
      <c r="C53" s="36">
        <f>SUM(D53:F53)</f>
        <v>25.38</v>
      </c>
      <c r="D53" s="36">
        <v>0</v>
      </c>
      <c r="E53" s="33">
        <v>25.38</v>
      </c>
      <c r="F53" s="70">
        <v>0</v>
      </c>
      <c r="G53" s="62">
        <f>H53+I53</f>
        <v>25.38</v>
      </c>
      <c r="H53" s="33">
        <v>0</v>
      </c>
      <c r="I53" s="69">
        <v>25.38</v>
      </c>
      <c r="J53" s="111">
        <v>7.28</v>
      </c>
      <c r="K53" s="183">
        <f>J53/G53*100</f>
        <v>28.684003152088263</v>
      </c>
      <c r="L53" s="41">
        <v>0.31</v>
      </c>
      <c r="M53" s="37">
        <f>L53/J53*100</f>
        <v>4.2582417582417582</v>
      </c>
      <c r="N53" s="26">
        <f>L53/G53*100</f>
        <v>1.2214342001576044</v>
      </c>
      <c r="O53" s="38">
        <v>26</v>
      </c>
      <c r="P53" s="28">
        <v>6</v>
      </c>
      <c r="Q53" s="28">
        <f t="shared" si="19"/>
        <v>23.076923076923077</v>
      </c>
      <c r="R53" s="98">
        <v>7.81</v>
      </c>
    </row>
    <row r="54" spans="1:21" s="19" customFormat="1" ht="13.5" customHeight="1" outlineLevel="1" thickBot="1" x14ac:dyDescent="0.25">
      <c r="A54" s="61"/>
      <c r="B54" s="99" t="s">
        <v>67</v>
      </c>
      <c r="C54" s="49">
        <f>SUM(D54:F54)</f>
        <v>2</v>
      </c>
      <c r="D54" s="49">
        <v>0</v>
      </c>
      <c r="E54" s="47">
        <v>2</v>
      </c>
      <c r="F54" s="161">
        <v>0</v>
      </c>
      <c r="G54" s="165">
        <f>H54+I54</f>
        <v>2</v>
      </c>
      <c r="H54" s="47">
        <v>0</v>
      </c>
      <c r="I54" s="81">
        <v>2</v>
      </c>
      <c r="J54" s="131">
        <v>2</v>
      </c>
      <c r="K54" s="185">
        <f>J54/G54*100</f>
        <v>100</v>
      </c>
      <c r="L54" s="101">
        <v>1</v>
      </c>
      <c r="M54" s="50">
        <f>L54/J54*100</f>
        <v>50</v>
      </c>
      <c r="N54" s="26">
        <f>L54/G54*100</f>
        <v>50</v>
      </c>
      <c r="O54" s="82">
        <v>4</v>
      </c>
      <c r="P54" s="28">
        <v>4</v>
      </c>
      <c r="Q54" s="28">
        <f t="shared" si="19"/>
        <v>100</v>
      </c>
      <c r="R54" s="112">
        <v>2</v>
      </c>
    </row>
    <row r="55" spans="1:21" s="6" customFormat="1" ht="75.75" customHeight="1" thickBot="1" x14ac:dyDescent="0.25">
      <c r="A55" s="84" t="s">
        <v>68</v>
      </c>
      <c r="B55" s="85" t="s">
        <v>69</v>
      </c>
      <c r="C55" s="55">
        <f>C56+C57+C58+C59+C60</f>
        <v>272.03000000000003</v>
      </c>
      <c r="D55" s="15">
        <f t="shared" ref="D55:J55" si="20">D56+D57+D58+D59+D60</f>
        <v>235.60999999999999</v>
      </c>
      <c r="E55" s="55">
        <f t="shared" si="20"/>
        <v>2.38</v>
      </c>
      <c r="F55" s="56">
        <f t="shared" si="20"/>
        <v>34.04</v>
      </c>
      <c r="G55" s="55">
        <f>G56+G57+G58+G59+G60</f>
        <v>647.38</v>
      </c>
      <c r="H55" s="55">
        <f t="shared" si="20"/>
        <v>625.19999999999993</v>
      </c>
      <c r="I55" s="153">
        <f t="shared" si="20"/>
        <v>22.180000000000003</v>
      </c>
      <c r="J55" s="55">
        <f t="shared" si="20"/>
        <v>141.29999999999998</v>
      </c>
      <c r="K55" s="55">
        <f>J55/G55*100</f>
        <v>21.826438876703016</v>
      </c>
      <c r="L55" s="15">
        <f>L56+L57+L58+L59+L60</f>
        <v>115.89000000000001</v>
      </c>
      <c r="M55" s="55">
        <f>L55/J55*100</f>
        <v>82.016985138004259</v>
      </c>
      <c r="N55" s="15">
        <f>L55/G55*100</f>
        <v>17.901387129661099</v>
      </c>
      <c r="O55" s="140">
        <f>O56+O57+O58+O59+O60</f>
        <v>143</v>
      </c>
      <c r="P55" s="208">
        <f>P56+P57+P58+P59+P60</f>
        <v>45</v>
      </c>
      <c r="Q55" s="56">
        <f t="shared" si="19"/>
        <v>31.46853146853147</v>
      </c>
      <c r="R55" s="55">
        <f>R56+R57+R58+R59+R60</f>
        <v>32.43</v>
      </c>
    </row>
    <row r="56" spans="1:21" s="19" customFormat="1" ht="50.25" customHeight="1" outlineLevel="1" x14ac:dyDescent="0.2">
      <c r="A56" s="61"/>
      <c r="B56" s="92" t="s">
        <v>70</v>
      </c>
      <c r="C56" s="62">
        <f>SUM(D56:F56)</f>
        <v>0</v>
      </c>
      <c r="D56" s="25">
        <v>0</v>
      </c>
      <c r="E56" s="62">
        <v>0</v>
      </c>
      <c r="F56" s="64">
        <v>0</v>
      </c>
      <c r="G56" s="23">
        <f>SUM(H56:I56)</f>
        <v>0</v>
      </c>
      <c r="H56" s="23">
        <v>0</v>
      </c>
      <c r="I56" s="157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09">
        <v>0</v>
      </c>
      <c r="P56" s="210">
        <v>0</v>
      </c>
      <c r="Q56" s="28">
        <v>0</v>
      </c>
      <c r="R56" s="62">
        <v>0</v>
      </c>
    </row>
    <row r="57" spans="1:21" s="19" customFormat="1" ht="63.75" customHeight="1" outlineLevel="1" x14ac:dyDescent="0.2">
      <c r="A57" s="61"/>
      <c r="B57" s="97" t="s">
        <v>71</v>
      </c>
      <c r="C57" s="77">
        <f>SUM(D57:F57)</f>
        <v>0</v>
      </c>
      <c r="D57" s="36">
        <v>0</v>
      </c>
      <c r="E57" s="33">
        <v>0</v>
      </c>
      <c r="F57" s="70">
        <v>0</v>
      </c>
      <c r="G57" s="62">
        <f>SUM(H57:I57)</f>
        <v>16.880000000000003</v>
      </c>
      <c r="H57" s="62">
        <v>16.71</v>
      </c>
      <c r="I57" s="154">
        <v>0.17</v>
      </c>
      <c r="J57" s="36">
        <v>16.88</v>
      </c>
      <c r="K57" s="25">
        <f>J57/G57*100</f>
        <v>99.999999999999972</v>
      </c>
      <c r="L57" s="25">
        <v>0</v>
      </c>
      <c r="M57" s="22">
        <v>0</v>
      </c>
      <c r="N57" s="22">
        <v>0</v>
      </c>
      <c r="O57" s="211">
        <v>0</v>
      </c>
      <c r="P57" s="212">
        <v>0</v>
      </c>
      <c r="Q57" s="28">
        <v>0</v>
      </c>
      <c r="R57" s="33">
        <v>0</v>
      </c>
    </row>
    <row r="58" spans="1:21" s="19" customFormat="1" ht="51" outlineLevel="1" x14ac:dyDescent="0.2">
      <c r="A58" s="61"/>
      <c r="B58" s="31" t="s">
        <v>72</v>
      </c>
      <c r="C58" s="33">
        <f>SUM(D58:F58)</f>
        <v>101.21000000000001</v>
      </c>
      <c r="D58" s="36">
        <v>100.2</v>
      </c>
      <c r="E58" s="33">
        <v>1.01</v>
      </c>
      <c r="F58" s="70">
        <v>0</v>
      </c>
      <c r="G58" s="62">
        <f>SUM(H58:I58)</f>
        <v>493.72999999999996</v>
      </c>
      <c r="H58" s="62">
        <v>473.09</v>
      </c>
      <c r="I58" s="154">
        <v>20.64</v>
      </c>
      <c r="J58" s="36">
        <v>101.21</v>
      </c>
      <c r="K58" s="25">
        <f>J58/G58*100</f>
        <v>20.499058189698825</v>
      </c>
      <c r="L58" s="25">
        <v>92.68</v>
      </c>
      <c r="M58" s="25">
        <f>L58/J58*100</f>
        <v>91.571979053453219</v>
      </c>
      <c r="N58" s="25">
        <f>L58/G58*100</f>
        <v>18.771393271626195</v>
      </c>
      <c r="O58" s="211">
        <v>120</v>
      </c>
      <c r="P58" s="212">
        <v>43</v>
      </c>
      <c r="Q58" s="28">
        <f t="shared" si="19"/>
        <v>35.833333333333336</v>
      </c>
      <c r="R58" s="33">
        <v>31.6</v>
      </c>
    </row>
    <row r="59" spans="1:21" s="19" customFormat="1" ht="54" customHeight="1" outlineLevel="1" x14ac:dyDescent="0.2">
      <c r="A59" s="61"/>
      <c r="B59" s="31" t="s">
        <v>73</v>
      </c>
      <c r="C59" s="77">
        <f>SUM(D59:F59)</f>
        <v>147.61000000000001</v>
      </c>
      <c r="D59" s="36">
        <v>112.43</v>
      </c>
      <c r="E59" s="33">
        <v>1.1399999999999999</v>
      </c>
      <c r="F59" s="164">
        <v>34.04</v>
      </c>
      <c r="G59" s="62">
        <f t="shared" ref="G59:G65" si="21">SUM(H59:I59)</f>
        <v>113.56</v>
      </c>
      <c r="H59" s="62">
        <v>112.42</v>
      </c>
      <c r="I59" s="154">
        <v>1.1399999999999999</v>
      </c>
      <c r="J59" s="36">
        <v>0</v>
      </c>
      <c r="K59" s="22">
        <f>J59/G59*100</f>
        <v>0</v>
      </c>
      <c r="L59" s="22">
        <v>0</v>
      </c>
      <c r="M59" s="22">
        <v>0</v>
      </c>
      <c r="N59" s="22">
        <f>L59/G59*100</f>
        <v>0</v>
      </c>
      <c r="O59" s="211">
        <v>0</v>
      </c>
      <c r="P59" s="212">
        <v>0</v>
      </c>
      <c r="Q59" s="28">
        <v>0</v>
      </c>
      <c r="R59" s="33">
        <v>0</v>
      </c>
    </row>
    <row r="60" spans="1:21" s="19" customFormat="1" ht="32.25" customHeight="1" outlineLevel="1" thickBot="1" x14ac:dyDescent="0.25">
      <c r="A60" s="61"/>
      <c r="B60" s="45" t="s">
        <v>74</v>
      </c>
      <c r="C60" s="47">
        <f>SUM(D60:F60)</f>
        <v>23.21</v>
      </c>
      <c r="D60" s="49">
        <v>22.98</v>
      </c>
      <c r="E60" s="47">
        <v>0.23</v>
      </c>
      <c r="F60" s="161">
        <v>0</v>
      </c>
      <c r="G60" s="62">
        <f t="shared" si="21"/>
        <v>23.21</v>
      </c>
      <c r="H60" s="62">
        <v>22.98</v>
      </c>
      <c r="I60" s="154">
        <v>0.23</v>
      </c>
      <c r="J60" s="49">
        <v>23.21</v>
      </c>
      <c r="K60" s="48">
        <f>J60/G60*100</f>
        <v>100</v>
      </c>
      <c r="L60" s="49">
        <v>23.21</v>
      </c>
      <c r="M60" s="22">
        <f>L60/J60*100</f>
        <v>100</v>
      </c>
      <c r="N60" s="22">
        <f>L60/G60*100</f>
        <v>100</v>
      </c>
      <c r="O60" s="213">
        <v>23</v>
      </c>
      <c r="P60" s="214">
        <v>2</v>
      </c>
      <c r="Q60" s="28">
        <f t="shared" si="19"/>
        <v>8.695652173913043</v>
      </c>
      <c r="R60" s="33">
        <v>0.83</v>
      </c>
    </row>
    <row r="61" spans="1:21" s="6" customFormat="1" ht="26.25" thickBot="1" x14ac:dyDescent="0.25">
      <c r="A61" s="142" t="s">
        <v>85</v>
      </c>
      <c r="B61" s="85" t="s">
        <v>75</v>
      </c>
      <c r="C61" s="55">
        <f>C62+C63+C64+C65+C66</f>
        <v>60.620000000000005</v>
      </c>
      <c r="D61" s="15">
        <f>D62+D63+D64+D65+D66</f>
        <v>42.01</v>
      </c>
      <c r="E61" s="55">
        <f>E62+E63+E64+E65+E66</f>
        <v>0.42</v>
      </c>
      <c r="F61" s="56">
        <f>F62+F63+F64+F65+F66</f>
        <v>18.190000000000001</v>
      </c>
      <c r="G61" s="55">
        <f t="shared" si="21"/>
        <v>42.43</v>
      </c>
      <c r="H61" s="55">
        <f>H62+H63+H64+H65+H66</f>
        <v>42.01</v>
      </c>
      <c r="I61" s="153">
        <f>E61</f>
        <v>0.42</v>
      </c>
      <c r="J61" s="15">
        <f>J62+J63+J64+J65+J66</f>
        <v>13.01</v>
      </c>
      <c r="K61" s="181">
        <f>J61/G61*100</f>
        <v>30.662267263728495</v>
      </c>
      <c r="L61" s="139">
        <f>L62+L63+L64+L65+L66</f>
        <v>0</v>
      </c>
      <c r="M61" s="18">
        <v>0</v>
      </c>
      <c r="N61" s="17">
        <f>L61/G61*100</f>
        <v>0</v>
      </c>
      <c r="O61" s="17">
        <f>O62+O63+O64+O65+O66</f>
        <v>0</v>
      </c>
      <c r="P61" s="86">
        <f>P62+P63+P64+P65+P66</f>
        <v>0</v>
      </c>
      <c r="Q61" s="106">
        <v>0</v>
      </c>
      <c r="R61" s="86">
        <f>R62+R63+R64+R65+R66</f>
        <v>0</v>
      </c>
    </row>
    <row r="62" spans="1:21" s="6" customFormat="1" ht="21.75" customHeight="1" outlineLevel="1" x14ac:dyDescent="0.2">
      <c r="A62" s="289"/>
      <c r="B62" s="113" t="s">
        <v>76</v>
      </c>
      <c r="C62" s="132">
        <f>SUM(D62:F62)</f>
        <v>0</v>
      </c>
      <c r="D62" s="114">
        <v>0</v>
      </c>
      <c r="E62" s="132">
        <v>0</v>
      </c>
      <c r="F62" s="135">
        <v>0</v>
      </c>
      <c r="G62" s="262">
        <f t="shared" si="21"/>
        <v>0</v>
      </c>
      <c r="H62" s="262">
        <v>0</v>
      </c>
      <c r="I62" s="266">
        <v>0</v>
      </c>
      <c r="J62" s="267">
        <v>0</v>
      </c>
      <c r="K62" s="262">
        <v>0</v>
      </c>
      <c r="L62" s="236">
        <v>0</v>
      </c>
      <c r="M62" s="232">
        <v>0</v>
      </c>
      <c r="N62" s="232">
        <v>0</v>
      </c>
      <c r="O62" s="215">
        <v>0</v>
      </c>
      <c r="P62" s="216">
        <v>0</v>
      </c>
      <c r="Q62" s="232">
        <v>0</v>
      </c>
      <c r="R62" s="236">
        <v>0</v>
      </c>
    </row>
    <row r="63" spans="1:21" s="6" customFormat="1" ht="15" customHeight="1" outlineLevel="1" x14ac:dyDescent="0.2">
      <c r="A63" s="290"/>
      <c r="B63" s="115" t="s">
        <v>77</v>
      </c>
      <c r="C63" s="138">
        <f>SUM(D63:F63)</f>
        <v>60.620000000000005</v>
      </c>
      <c r="D63" s="116">
        <v>42.01</v>
      </c>
      <c r="E63" s="133">
        <v>0.42</v>
      </c>
      <c r="F63" s="136">
        <v>18.190000000000001</v>
      </c>
      <c r="G63" s="133">
        <f t="shared" si="21"/>
        <v>42.43</v>
      </c>
      <c r="H63" s="133">
        <v>42.01</v>
      </c>
      <c r="I63" s="158">
        <v>0.42</v>
      </c>
      <c r="J63" s="116">
        <v>13.01</v>
      </c>
      <c r="K63" s="186">
        <f>J63/G63*100</f>
        <v>30.662267263728495</v>
      </c>
      <c r="L63" s="233">
        <v>0</v>
      </c>
      <c r="M63" s="232">
        <v>0</v>
      </c>
      <c r="N63" s="232">
        <f>L63/G63*100</f>
        <v>0</v>
      </c>
      <c r="O63" s="215">
        <v>0</v>
      </c>
      <c r="P63" s="216">
        <v>0</v>
      </c>
      <c r="Q63" s="232">
        <v>0</v>
      </c>
      <c r="R63" s="233">
        <v>0</v>
      </c>
      <c r="S63" s="117"/>
      <c r="T63" s="117"/>
      <c r="U63" s="117"/>
    </row>
    <row r="64" spans="1:21" s="6" customFormat="1" ht="25.5" outlineLevel="1" x14ac:dyDescent="0.2">
      <c r="A64" s="290"/>
      <c r="B64" s="115" t="s">
        <v>78</v>
      </c>
      <c r="C64" s="138">
        <f>SUM(D64:F64)</f>
        <v>0</v>
      </c>
      <c r="D64" s="116">
        <v>0</v>
      </c>
      <c r="E64" s="133">
        <v>0</v>
      </c>
      <c r="F64" s="136">
        <v>0</v>
      </c>
      <c r="G64" s="233">
        <f t="shared" si="21"/>
        <v>0</v>
      </c>
      <c r="H64" s="233">
        <v>0</v>
      </c>
      <c r="I64" s="261">
        <v>0</v>
      </c>
      <c r="J64" s="232">
        <v>0</v>
      </c>
      <c r="K64" s="262">
        <v>0</v>
      </c>
      <c r="L64" s="233">
        <v>0</v>
      </c>
      <c r="M64" s="232">
        <v>0</v>
      </c>
      <c r="N64" s="232">
        <v>0</v>
      </c>
      <c r="O64" s="215">
        <v>0</v>
      </c>
      <c r="P64" s="216">
        <v>0</v>
      </c>
      <c r="Q64" s="232">
        <v>0</v>
      </c>
      <c r="R64" s="233">
        <v>0</v>
      </c>
    </row>
    <row r="65" spans="1:18" s="6" customFormat="1" ht="12.75" customHeight="1" outlineLevel="1" x14ac:dyDescent="0.2">
      <c r="A65" s="290"/>
      <c r="B65" s="115" t="s">
        <v>79</v>
      </c>
      <c r="C65" s="133">
        <f>SUM(D65:F65)</f>
        <v>0</v>
      </c>
      <c r="D65" s="116">
        <v>0</v>
      </c>
      <c r="E65" s="133">
        <v>0</v>
      </c>
      <c r="F65" s="136">
        <v>0</v>
      </c>
      <c r="G65" s="233">
        <f t="shared" si="21"/>
        <v>0</v>
      </c>
      <c r="H65" s="233">
        <v>0</v>
      </c>
      <c r="I65" s="261">
        <v>0</v>
      </c>
      <c r="J65" s="232">
        <v>0</v>
      </c>
      <c r="K65" s="262">
        <v>0</v>
      </c>
      <c r="L65" s="233">
        <v>0</v>
      </c>
      <c r="M65" s="232">
        <v>0</v>
      </c>
      <c r="N65" s="232">
        <v>0</v>
      </c>
      <c r="O65" s="215">
        <v>0</v>
      </c>
      <c r="P65" s="216">
        <v>0</v>
      </c>
      <c r="Q65" s="232">
        <v>0</v>
      </c>
      <c r="R65" s="233">
        <v>0</v>
      </c>
    </row>
    <row r="66" spans="1:18" s="6" customFormat="1" ht="39" outlineLevel="1" thickBot="1" x14ac:dyDescent="0.25">
      <c r="A66" s="291"/>
      <c r="B66" s="118" t="s">
        <v>80</v>
      </c>
      <c r="C66" s="134">
        <f>SUM(D66:F66)</f>
        <v>0</v>
      </c>
      <c r="D66" s="119">
        <v>0</v>
      </c>
      <c r="E66" s="134">
        <v>0</v>
      </c>
      <c r="F66" s="137">
        <v>0</v>
      </c>
      <c r="G66" s="234">
        <v>0</v>
      </c>
      <c r="H66" s="234">
        <v>0</v>
      </c>
      <c r="I66" s="263">
        <v>0</v>
      </c>
      <c r="J66" s="264">
        <v>0</v>
      </c>
      <c r="K66" s="265">
        <v>0</v>
      </c>
      <c r="L66" s="234">
        <v>0</v>
      </c>
      <c r="M66" s="264">
        <v>0</v>
      </c>
      <c r="N66" s="264">
        <v>0</v>
      </c>
      <c r="O66" s="217">
        <v>0</v>
      </c>
      <c r="P66" s="218">
        <v>0</v>
      </c>
      <c r="Q66" s="232">
        <v>0</v>
      </c>
      <c r="R66" s="234">
        <v>0</v>
      </c>
    </row>
    <row r="67" spans="1:18" ht="39" thickBot="1" x14ac:dyDescent="0.3">
      <c r="A67" s="142" t="s">
        <v>86</v>
      </c>
      <c r="B67" s="85" t="s">
        <v>82</v>
      </c>
      <c r="C67" s="55">
        <v>0</v>
      </c>
      <c r="D67" s="15">
        <v>0</v>
      </c>
      <c r="E67" s="55">
        <v>0</v>
      </c>
      <c r="F67" s="56">
        <v>0</v>
      </c>
      <c r="G67" s="167">
        <v>0</v>
      </c>
      <c r="H67" s="167">
        <v>0</v>
      </c>
      <c r="I67" s="268">
        <v>0</v>
      </c>
      <c r="J67" s="269">
        <v>0</v>
      </c>
      <c r="K67" s="167">
        <v>0</v>
      </c>
      <c r="L67" s="270">
        <v>0</v>
      </c>
      <c r="M67" s="167">
        <v>0</v>
      </c>
      <c r="N67" s="269">
        <v>0</v>
      </c>
      <c r="O67" s="140">
        <v>0</v>
      </c>
      <c r="P67" s="208">
        <v>0</v>
      </c>
      <c r="Q67" s="106">
        <v>0</v>
      </c>
      <c r="R67" s="86">
        <v>0</v>
      </c>
    </row>
    <row r="68" spans="1:18" ht="38.25" outlineLevel="1" x14ac:dyDescent="0.25">
      <c r="A68" s="290"/>
      <c r="B68" s="176" t="s">
        <v>83</v>
      </c>
      <c r="C68" s="177">
        <v>0</v>
      </c>
      <c r="D68" s="177">
        <v>0</v>
      </c>
      <c r="E68" s="177">
        <v>0</v>
      </c>
      <c r="F68" s="177">
        <v>0</v>
      </c>
      <c r="G68" s="271">
        <v>0</v>
      </c>
      <c r="H68" s="271">
        <v>0</v>
      </c>
      <c r="I68" s="272">
        <v>0</v>
      </c>
      <c r="J68" s="273">
        <v>0</v>
      </c>
      <c r="K68" s="273">
        <v>0</v>
      </c>
      <c r="L68" s="273">
        <v>0</v>
      </c>
      <c r="M68" s="273">
        <v>0</v>
      </c>
      <c r="N68" s="273">
        <v>0</v>
      </c>
      <c r="O68" s="219">
        <v>0</v>
      </c>
      <c r="P68" s="219">
        <v>0</v>
      </c>
      <c r="Q68" s="273">
        <v>0</v>
      </c>
      <c r="R68" s="235">
        <v>0</v>
      </c>
    </row>
    <row r="69" spans="1:18" ht="63.75" outlineLevel="1" x14ac:dyDescent="0.25">
      <c r="A69" s="290"/>
      <c r="B69" s="178" t="s">
        <v>92</v>
      </c>
      <c r="C69" s="116">
        <v>0</v>
      </c>
      <c r="D69" s="116">
        <v>0</v>
      </c>
      <c r="E69" s="116">
        <v>0</v>
      </c>
      <c r="F69" s="116">
        <v>0</v>
      </c>
      <c r="G69" s="233">
        <v>0</v>
      </c>
      <c r="H69" s="233">
        <v>0</v>
      </c>
      <c r="I69" s="274">
        <v>0</v>
      </c>
      <c r="J69" s="232">
        <v>0</v>
      </c>
      <c r="K69" s="232">
        <v>0</v>
      </c>
      <c r="L69" s="232">
        <v>0</v>
      </c>
      <c r="M69" s="232">
        <v>0</v>
      </c>
      <c r="N69" s="232">
        <v>0</v>
      </c>
      <c r="O69" s="215">
        <v>0</v>
      </c>
      <c r="P69" s="215">
        <v>0</v>
      </c>
      <c r="Q69" s="232">
        <v>0</v>
      </c>
      <c r="R69" s="216">
        <v>0</v>
      </c>
    </row>
    <row r="70" spans="1:18" ht="39" outlineLevel="1" thickBot="1" x14ac:dyDescent="0.3">
      <c r="A70" s="291"/>
      <c r="B70" s="141" t="s">
        <v>84</v>
      </c>
      <c r="C70" s="119">
        <v>0</v>
      </c>
      <c r="D70" s="119">
        <v>0</v>
      </c>
      <c r="E70" s="119">
        <v>0</v>
      </c>
      <c r="F70" s="119">
        <v>0</v>
      </c>
      <c r="G70" s="234">
        <v>0</v>
      </c>
      <c r="H70" s="234">
        <v>0</v>
      </c>
      <c r="I70" s="275">
        <v>0</v>
      </c>
      <c r="J70" s="264">
        <v>0</v>
      </c>
      <c r="K70" s="264">
        <v>0</v>
      </c>
      <c r="L70" s="264">
        <v>0</v>
      </c>
      <c r="M70" s="264">
        <v>0</v>
      </c>
      <c r="N70" s="264">
        <v>0</v>
      </c>
      <c r="O70" s="217">
        <v>0</v>
      </c>
      <c r="P70" s="217">
        <v>0</v>
      </c>
      <c r="Q70" s="264">
        <v>0</v>
      </c>
      <c r="R70" s="218">
        <v>0</v>
      </c>
    </row>
    <row r="71" spans="1:18" ht="28.5" customHeight="1" outlineLevel="1" thickBot="1" x14ac:dyDescent="0.3">
      <c r="A71" s="85" t="s">
        <v>101</v>
      </c>
      <c r="B71" s="85" t="s">
        <v>100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85">
        <v>0</v>
      </c>
    </row>
    <row r="72" spans="1:18" ht="12.75" customHeight="1" outlineLevel="1" x14ac:dyDescent="0.25">
      <c r="A72" s="226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</row>
    <row r="73" spans="1:18" hidden="1" x14ac:dyDescent="0.25">
      <c r="B73" s="294" t="s">
        <v>104</v>
      </c>
      <c r="C73" s="294"/>
      <c r="D73" s="294"/>
      <c r="E73" s="294"/>
      <c r="F73" s="295"/>
      <c r="G73" s="295"/>
    </row>
    <row r="74" spans="1:18" ht="30" hidden="1" x14ac:dyDescent="0.25">
      <c r="B74" s="148" t="s">
        <v>87</v>
      </c>
      <c r="C74" s="149">
        <v>1634.8</v>
      </c>
      <c r="D74" s="292" t="s">
        <v>95</v>
      </c>
      <c r="E74" s="293"/>
    </row>
    <row r="75" spans="1:18" hidden="1" x14ac:dyDescent="0.25">
      <c r="A75" s="143"/>
      <c r="B75" s="149" t="s">
        <v>45</v>
      </c>
      <c r="C75" s="149">
        <v>1</v>
      </c>
      <c r="D75" s="292" t="s">
        <v>88</v>
      </c>
      <c r="E75" s="293"/>
      <c r="F75" s="145"/>
      <c r="G75" s="144"/>
      <c r="H75" s="144"/>
      <c r="I75" s="144"/>
      <c r="J75" s="146"/>
      <c r="K75" s="188"/>
      <c r="L75" s="144"/>
      <c r="M75" s="147"/>
      <c r="N75" s="147"/>
      <c r="O75" s="144"/>
      <c r="P75" s="143"/>
      <c r="Q75" s="143"/>
      <c r="R75" s="143"/>
    </row>
    <row r="76" spans="1:18" ht="27" hidden="1" customHeight="1" x14ac:dyDescent="0.25">
      <c r="A76" s="143"/>
      <c r="B76" s="148" t="s">
        <v>91</v>
      </c>
      <c r="C76" s="148">
        <v>34.04</v>
      </c>
      <c r="D76" s="287" t="s">
        <v>102</v>
      </c>
      <c r="E76" s="288"/>
      <c r="F76" s="145"/>
      <c r="G76" s="144"/>
      <c r="H76" s="144"/>
      <c r="I76" s="144"/>
      <c r="J76" s="146"/>
      <c r="K76" s="188"/>
      <c r="L76" s="144"/>
      <c r="M76" s="147"/>
      <c r="N76" s="147"/>
      <c r="O76" s="144"/>
      <c r="P76" s="143"/>
      <c r="Q76" s="143"/>
      <c r="R76" s="143"/>
    </row>
    <row r="77" spans="1:18" ht="30" hidden="1" x14ac:dyDescent="0.25">
      <c r="B77" s="148" t="s">
        <v>90</v>
      </c>
      <c r="C77" s="149">
        <v>18.190000000000001</v>
      </c>
      <c r="D77" s="287" t="s">
        <v>10</v>
      </c>
      <c r="E77" s="288"/>
    </row>
    <row r="78" spans="1:18" ht="30" hidden="1" customHeight="1" x14ac:dyDescent="0.25">
      <c r="B78" s="148" t="s">
        <v>40</v>
      </c>
      <c r="C78" s="149">
        <v>45.39</v>
      </c>
      <c r="D78" s="287" t="s">
        <v>89</v>
      </c>
      <c r="E78" s="288"/>
    </row>
    <row r="79" spans="1:18" ht="39" hidden="1" customHeight="1" x14ac:dyDescent="0.25">
      <c r="B79" s="149" t="s">
        <v>32</v>
      </c>
      <c r="C79" s="168">
        <v>4</v>
      </c>
      <c r="D79" s="285" t="s">
        <v>94</v>
      </c>
      <c r="E79" s="286"/>
    </row>
    <row r="80" spans="1:18" ht="39" hidden="1" customHeight="1" x14ac:dyDescent="0.25">
      <c r="B80" s="227"/>
      <c r="C80" s="228"/>
      <c r="D80" s="229"/>
      <c r="E80" s="230"/>
    </row>
    <row r="81" hidden="1" x14ac:dyDescent="0.25"/>
  </sheetData>
  <mergeCells count="19">
    <mergeCell ref="D79:E79"/>
    <mergeCell ref="D76:E76"/>
    <mergeCell ref="D77:E77"/>
    <mergeCell ref="D78:E78"/>
    <mergeCell ref="A62:A66"/>
    <mergeCell ref="A68:A70"/>
    <mergeCell ref="D74:E74"/>
    <mergeCell ref="D75:E75"/>
    <mergeCell ref="B73:G73"/>
    <mergeCell ref="A1:R1"/>
    <mergeCell ref="A3:A4"/>
    <mergeCell ref="B3:B4"/>
    <mergeCell ref="C3:F3"/>
    <mergeCell ref="G3:I3"/>
    <mergeCell ref="J3:J4"/>
    <mergeCell ref="K3:K4"/>
    <mergeCell ref="L3:N3"/>
    <mergeCell ref="O3:R3"/>
    <mergeCell ref="P2:R2"/>
  </mergeCells>
  <pageMargins left="0.51181102362204722" right="0" top="0.74803149606299213" bottom="0.39370078740157483" header="0.51181102362204722" footer="0.51181102362204722"/>
  <pageSetup paperSize="9" scale="96" firstPageNumber="0" fitToHeight="0" orientation="landscape" r:id="rId1"/>
  <rowBreaks count="6" manualBreakCount="6">
    <brk id="16" max="17" man="1"/>
    <brk id="27" max="17" man="1"/>
    <brk id="43" max="17" man="1"/>
    <brk id="56" max="17" man="1"/>
    <brk id="68" max="17" man="1"/>
    <brk id="7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Q25"/>
  <sheetViews>
    <sheetView topLeftCell="B1" zoomScaleNormal="100" workbookViewId="0">
      <selection activeCell="Q25" sqref="Q25"/>
    </sheetView>
  </sheetViews>
  <sheetFormatPr defaultColWidth="8.7109375" defaultRowHeight="15" x14ac:dyDescent="0.25"/>
  <cols>
    <col min="3" max="3" width="19.7109375" customWidth="1"/>
    <col min="4" max="4" width="16.140625" customWidth="1"/>
    <col min="5" max="5" width="13.7109375" customWidth="1"/>
    <col min="6" max="6" width="11" customWidth="1"/>
    <col min="7" max="7" width="12.140625" customWidth="1"/>
    <col min="8" max="8" width="10.5703125" customWidth="1"/>
    <col min="9" max="9" width="11.140625" customWidth="1"/>
  </cols>
  <sheetData>
    <row r="10" spans="2:17" ht="30.75" customHeight="1" x14ac:dyDescent="0.25">
      <c r="B10" s="277" t="s">
        <v>2</v>
      </c>
      <c r="C10" s="296" t="s">
        <v>3</v>
      </c>
      <c r="D10" s="279" t="s">
        <v>5</v>
      </c>
      <c r="E10" s="279"/>
      <c r="F10" s="279"/>
      <c r="G10" s="281" t="s">
        <v>6</v>
      </c>
      <c r="H10" s="279" t="s">
        <v>0</v>
      </c>
      <c r="I10" s="279"/>
    </row>
    <row r="11" spans="2:17" ht="73.5" customHeight="1" x14ac:dyDescent="0.25">
      <c r="B11" s="277"/>
      <c r="C11" s="296"/>
      <c r="D11" s="7" t="s">
        <v>8</v>
      </c>
      <c r="E11" s="5" t="s">
        <v>9</v>
      </c>
      <c r="F11" s="9" t="s">
        <v>1</v>
      </c>
      <c r="G11" s="281"/>
      <c r="H11" s="7" t="s">
        <v>11</v>
      </c>
      <c r="I11" s="10" t="s">
        <v>81</v>
      </c>
    </row>
    <row r="12" spans="2:17" x14ac:dyDescent="0.25">
      <c r="B12" s="11">
        <v>1</v>
      </c>
      <c r="C12" s="7">
        <v>2</v>
      </c>
      <c r="D12" s="7">
        <v>7</v>
      </c>
      <c r="E12" s="7">
        <v>8</v>
      </c>
      <c r="F12" s="7">
        <v>9</v>
      </c>
      <c r="G12" s="7">
        <v>10</v>
      </c>
      <c r="H12" s="7">
        <v>12</v>
      </c>
      <c r="I12" s="120">
        <v>13</v>
      </c>
    </row>
    <row r="13" spans="2:17" ht="76.5" x14ac:dyDescent="0.25">
      <c r="B13" s="121"/>
      <c r="C13" s="122" t="s">
        <v>28</v>
      </c>
      <c r="D13" s="123"/>
      <c r="E13" s="123"/>
      <c r="F13" s="124"/>
      <c r="G13" s="125"/>
      <c r="H13" s="126"/>
      <c r="I13" s="127"/>
    </row>
    <row r="14" spans="2:17" x14ac:dyDescent="0.25">
      <c r="Q14">
        <v>8.1</v>
      </c>
    </row>
    <row r="15" spans="2:17" x14ac:dyDescent="0.25">
      <c r="Q15">
        <v>9.57</v>
      </c>
    </row>
    <row r="16" spans="2:17" x14ac:dyDescent="0.25">
      <c r="Q16">
        <v>9.31</v>
      </c>
    </row>
    <row r="17" spans="17:17" x14ac:dyDescent="0.25">
      <c r="Q17">
        <v>9.52</v>
      </c>
    </row>
    <row r="18" spans="17:17" x14ac:dyDescent="0.25">
      <c r="Q18">
        <v>7.18</v>
      </c>
    </row>
    <row r="19" spans="17:17" x14ac:dyDescent="0.25">
      <c r="Q19">
        <v>9.4499999999999993</v>
      </c>
    </row>
    <row r="20" spans="17:17" x14ac:dyDescent="0.25">
      <c r="Q20">
        <v>7.5</v>
      </c>
    </row>
    <row r="21" spans="17:17" x14ac:dyDescent="0.25">
      <c r="Q21">
        <v>5.86</v>
      </c>
    </row>
    <row r="22" spans="17:17" x14ac:dyDescent="0.25">
      <c r="Q22">
        <v>8.6</v>
      </c>
    </row>
    <row r="23" spans="17:17" x14ac:dyDescent="0.25">
      <c r="Q23">
        <v>1.93</v>
      </c>
    </row>
    <row r="24" spans="17:17" x14ac:dyDescent="0.25">
      <c r="Q24">
        <v>85.3</v>
      </c>
    </row>
    <row r="25" spans="17:17" x14ac:dyDescent="0.25">
      <c r="Q25">
        <f>SUM(Q14:Q24)</f>
        <v>162.32</v>
      </c>
    </row>
  </sheetData>
  <mergeCells count="5">
    <mergeCell ref="B10:B11"/>
    <mergeCell ref="C10:C11"/>
    <mergeCell ref="D10:F10"/>
    <mergeCell ref="G10:G11"/>
    <mergeCell ref="H10:I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Лист2</vt:lpstr>
      <vt:lpstr>Лист3</vt:lpstr>
      <vt:lpstr>Лист2!_ФильтрБазыДанных</vt:lpstr>
      <vt:lpstr>Лист2!Заголовки_для_печати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Владислав Бреус</dc:creator>
  <dc:description/>
  <cp:lastModifiedBy>Пользователь</cp:lastModifiedBy>
  <cp:revision>2</cp:revision>
  <cp:lastPrinted>2020-07-17T11:41:26Z</cp:lastPrinted>
  <dcterms:created xsi:type="dcterms:W3CDTF">2018-11-22T06:30:12Z</dcterms:created>
  <dcterms:modified xsi:type="dcterms:W3CDTF">2020-07-17T11:57:44Z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